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8475" activeTab="1"/>
  </bookViews>
  <sheets>
    <sheet name="BNG to LSG" sheetId="5" r:id="rId1"/>
    <sheet name="LSG to BNG" sheetId="1" r:id="rId2"/>
    <sheet name="LSG Scale Factors by Zone" sheetId="4" state="hidden" r:id="rId3"/>
    <sheet name="Zone Selection" sheetId="7" state="hidden" r:id="rId4"/>
  </sheets>
  <calcPr calcId="145621"/>
</workbook>
</file>

<file path=xl/calcChain.xml><?xml version="1.0" encoding="utf-8"?>
<calcChain xmlns="http://schemas.openxmlformats.org/spreadsheetml/2006/main"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3" i="1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13" i="5"/>
  <c r="G9" i="4"/>
  <c r="G8" i="4"/>
  <c r="F9" i="4"/>
  <c r="F8" i="4"/>
  <c r="E9" i="4"/>
  <c r="E8" i="4"/>
  <c r="D9" i="4"/>
  <c r="D8" i="4"/>
  <c r="B5" i="7"/>
  <c r="A5" i="7"/>
  <c r="J60" i="7" l="1"/>
  <c r="T5" i="7"/>
  <c r="S5" i="7"/>
  <c r="AB55" i="7" l="1"/>
  <c r="AB60" i="7"/>
  <c r="G56" i="7"/>
  <c r="V57" i="7"/>
  <c r="G53" i="7"/>
  <c r="AH53" i="7"/>
  <c r="M54" i="7"/>
  <c r="V53" i="7"/>
  <c r="Y55" i="7"/>
  <c r="AB58" i="7"/>
  <c r="S54" i="7"/>
  <c r="V55" i="7"/>
  <c r="Y53" i="7"/>
  <c r="AB53" i="7"/>
  <c r="AH56" i="7"/>
  <c r="S53" i="7"/>
  <c r="S55" i="7"/>
  <c r="V54" i="7"/>
  <c r="V56" i="7"/>
  <c r="V58" i="7"/>
  <c r="Y54" i="7"/>
  <c r="Y56" i="7"/>
  <c r="AB54" i="7"/>
  <c r="AB56" i="7"/>
  <c r="AE53" i="7"/>
  <c r="AH55" i="7"/>
  <c r="J57" i="7"/>
  <c r="A54" i="7"/>
  <c r="G55" i="7"/>
  <c r="J58" i="7"/>
  <c r="A53" i="7"/>
  <c r="M53" i="7"/>
  <c r="G54" i="7"/>
  <c r="A55" i="7"/>
  <c r="P55" i="7"/>
  <c r="P56" i="7"/>
  <c r="J59" i="7"/>
  <c r="AB57" i="7"/>
  <c r="AB59" i="7"/>
  <c r="AE54" i="7"/>
  <c r="AH54" i="7"/>
  <c r="D53" i="7"/>
  <c r="J53" i="7"/>
  <c r="P53" i="7"/>
  <c r="D54" i="7"/>
  <c r="J54" i="7"/>
  <c r="P54" i="7"/>
  <c r="D55" i="7"/>
  <c r="J55" i="7"/>
  <c r="D56" i="7"/>
  <c r="J56" i="7"/>
  <c r="D57" i="7"/>
  <c r="D58" i="7"/>
  <c r="G8" i="7" l="1"/>
  <c r="G62" i="7" s="1"/>
  <c r="AB8" i="7"/>
  <c r="AB62" i="7" s="1"/>
  <c r="J8" i="7"/>
  <c r="J62" i="7" s="1"/>
  <c r="M8" i="7"/>
  <c r="M62" i="7" s="1"/>
  <c r="Y8" i="7"/>
  <c r="Y62" i="7" s="1"/>
  <c r="V8" i="7"/>
  <c r="V62" i="7" s="1"/>
  <c r="S8" i="7"/>
  <c r="S62" i="7" s="1"/>
  <c r="AE8" i="7"/>
  <c r="AE62" i="7" s="1"/>
  <c r="AH8" i="7"/>
  <c r="AH62" i="7" s="1"/>
  <c r="A8" i="7"/>
  <c r="A62" i="7" s="1"/>
  <c r="P8" i="7"/>
  <c r="P62" i="7" s="1"/>
  <c r="D8" i="7"/>
  <c r="D62" i="7" s="1"/>
  <c r="D4" i="7" l="1"/>
  <c r="F5" i="5" s="1"/>
  <c r="V4" i="7"/>
  <c r="F5" i="1" s="1"/>
  <c r="V9" i="5" l="1"/>
  <c r="V9" i="1"/>
  <c r="I14" i="1"/>
  <c r="J14" i="1"/>
  <c r="K14" i="1"/>
  <c r="I15" i="1"/>
  <c r="J15" i="1"/>
  <c r="K15" i="1"/>
  <c r="I16" i="1"/>
  <c r="J16" i="1"/>
  <c r="K16" i="1"/>
  <c r="I17" i="1"/>
  <c r="J17" i="1"/>
  <c r="K17" i="1"/>
  <c r="I18" i="1"/>
  <c r="J18" i="1"/>
  <c r="K18" i="1"/>
  <c r="I19" i="1"/>
  <c r="J19" i="1"/>
  <c r="K19" i="1"/>
  <c r="I20" i="1"/>
  <c r="J20" i="1"/>
  <c r="K20" i="1"/>
  <c r="I21" i="1"/>
  <c r="J21" i="1"/>
  <c r="K21" i="1"/>
  <c r="I22" i="1"/>
  <c r="J22" i="1"/>
  <c r="K22" i="1"/>
  <c r="I23" i="1"/>
  <c r="J23" i="1"/>
  <c r="K23" i="1"/>
  <c r="I24" i="1"/>
  <c r="J24" i="1"/>
  <c r="K24" i="1"/>
  <c r="I25" i="1"/>
  <c r="J25" i="1"/>
  <c r="K25" i="1"/>
  <c r="I26" i="1"/>
  <c r="J26" i="1"/>
  <c r="K26" i="1"/>
  <c r="I27" i="1"/>
  <c r="J27" i="1"/>
  <c r="K27" i="1"/>
  <c r="I28" i="1"/>
  <c r="J28" i="1"/>
  <c r="K28" i="1"/>
  <c r="I29" i="1"/>
  <c r="J29" i="1"/>
  <c r="K29" i="1"/>
  <c r="I30" i="1"/>
  <c r="J30" i="1"/>
  <c r="K30" i="1"/>
  <c r="I31" i="1"/>
  <c r="J31" i="1"/>
  <c r="K31" i="1"/>
  <c r="I32" i="1"/>
  <c r="J32" i="1"/>
  <c r="K32" i="1"/>
  <c r="I33" i="1"/>
  <c r="J33" i="1"/>
  <c r="K33" i="1"/>
  <c r="I34" i="1"/>
  <c r="J34" i="1"/>
  <c r="K34" i="1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I29" i="5"/>
  <c r="J29" i="5"/>
  <c r="K29" i="5"/>
  <c r="I30" i="5"/>
  <c r="J30" i="5"/>
  <c r="K30" i="5"/>
  <c r="I31" i="5"/>
  <c r="J31" i="5"/>
  <c r="K31" i="5"/>
  <c r="I32" i="5"/>
  <c r="J32" i="5"/>
  <c r="K32" i="5"/>
  <c r="I33" i="5"/>
  <c r="J33" i="5"/>
  <c r="K33" i="5"/>
  <c r="I34" i="5"/>
  <c r="J34" i="5"/>
  <c r="K34" i="5"/>
  <c r="K13" i="5"/>
  <c r="W14" i="1" l="1"/>
  <c r="W16" i="1"/>
  <c r="W12" i="1"/>
  <c r="W13" i="1"/>
  <c r="W15" i="1"/>
  <c r="W17" i="1"/>
  <c r="W14" i="5"/>
  <c r="W16" i="5"/>
  <c r="W12" i="5"/>
  <c r="W13" i="5"/>
  <c r="W15" i="5"/>
  <c r="W17" i="5"/>
  <c r="K13" i="1"/>
  <c r="C9" i="4" l="1"/>
  <c r="B9" i="4"/>
  <c r="C8" i="4"/>
  <c r="B8" i="4"/>
  <c r="I25" i="5" l="1"/>
  <c r="J26" i="5"/>
  <c r="I27" i="5"/>
  <c r="J28" i="5"/>
  <c r="J25" i="5"/>
  <c r="I26" i="5"/>
  <c r="J27" i="5"/>
  <c r="I28" i="5"/>
  <c r="I19" i="5"/>
  <c r="J20" i="5"/>
  <c r="I21" i="5"/>
  <c r="J22" i="5"/>
  <c r="I23" i="5"/>
  <c r="J24" i="5"/>
  <c r="J19" i="5"/>
  <c r="I20" i="5"/>
  <c r="J21" i="5"/>
  <c r="I22" i="5"/>
  <c r="J23" i="5"/>
  <c r="I24" i="5"/>
  <c r="I15" i="5"/>
  <c r="J16" i="5"/>
  <c r="I17" i="5"/>
  <c r="J18" i="5"/>
  <c r="J15" i="5"/>
  <c r="I16" i="5"/>
  <c r="J17" i="5"/>
  <c r="I18" i="5"/>
  <c r="I13" i="5"/>
  <c r="J14" i="5"/>
  <c r="I14" i="5"/>
  <c r="J13" i="5"/>
  <c r="I13" i="1"/>
  <c r="J13" i="1"/>
</calcChain>
</file>

<file path=xl/sharedStrings.xml><?xml version="1.0" encoding="utf-8"?>
<sst xmlns="http://schemas.openxmlformats.org/spreadsheetml/2006/main" count="255" uniqueCount="50">
  <si>
    <t>Scale Factor</t>
  </si>
  <si>
    <t>British National Grid to London Survey Grid</t>
  </si>
  <si>
    <t>P=SFxCos(Rot)</t>
  </si>
  <si>
    <t>Q=SFxSin(Rot)</t>
  </si>
  <si>
    <t>Rotation (Degrees)</t>
  </si>
  <si>
    <t>Shift Eastings</t>
  </si>
  <si>
    <t>Shift Northings</t>
  </si>
  <si>
    <t>London Survey Grid to British National Grid</t>
  </si>
  <si>
    <t>Easting (m)</t>
  </si>
  <si>
    <t>Northing (m)</t>
  </si>
  <si>
    <t>Elevation (m)</t>
  </si>
  <si>
    <t>North West Area</t>
  </si>
  <si>
    <t>South West Area</t>
  </si>
  <si>
    <t>Central Area</t>
  </si>
  <si>
    <t>East Area</t>
  </si>
  <si>
    <t>South East Area</t>
  </si>
  <si>
    <t>South Area</t>
  </si>
  <si>
    <t>Chosen Point</t>
  </si>
  <si>
    <t>Chosen Zone</t>
  </si>
  <si>
    <t>E</t>
  </si>
  <si>
    <t>N</t>
  </si>
  <si>
    <t>North West Zone</t>
  </si>
  <si>
    <t>South West Zone</t>
  </si>
  <si>
    <t>South Zone</t>
  </si>
  <si>
    <t>Central Zone</t>
  </si>
  <si>
    <t>South East Zone</t>
  </si>
  <si>
    <t>Area 1</t>
  </si>
  <si>
    <t>Area 2</t>
  </si>
  <si>
    <t>Area 3</t>
  </si>
  <si>
    <t>Area 4</t>
  </si>
  <si>
    <t>Area 5</t>
  </si>
  <si>
    <t>Area 6</t>
  </si>
  <si>
    <t>Area 7</t>
  </si>
  <si>
    <t>LSG to BNG</t>
  </si>
  <si>
    <t>BNG to LSG</t>
  </si>
  <si>
    <t>Easting</t>
  </si>
  <si>
    <t>Northing</t>
  </si>
  <si>
    <t>Pt. ID</t>
  </si>
  <si>
    <t>East Zone</t>
  </si>
  <si>
    <t>Area 8</t>
  </si>
  <si>
    <r>
      <t xml:space="preserve">Input LSG coordinates into the red boxes.  Transformed OSGB36 coordinates will be output in the blue boxes.  The first set of coordinates is used to determine the zone.  Note:  These transformations are accurate to a commensurate standard as OS mapping, i.e. </t>
    </r>
    <r>
      <rPr>
        <i/>
        <sz val="10"/>
        <color theme="1"/>
        <rFont val="Calibri"/>
        <family val="2"/>
      </rPr>
      <t>± 400mm</t>
    </r>
  </si>
  <si>
    <t xml:space="preserve"> </t>
  </si>
  <si>
    <r>
      <t xml:space="preserve">Input OSGB36 coordinates into the blue boxes.  Transormed LSG coordinates will be output in the red boxes.  The first set of coordinates is used to determine the zone.  Note:  These transformations are accurate to a commensurate standard as OS mapping,       i.e. </t>
    </r>
    <r>
      <rPr>
        <i/>
        <sz val="10"/>
        <color theme="1"/>
        <rFont val="Calibri"/>
        <family val="2"/>
      </rPr>
      <t>± 400mm</t>
    </r>
  </si>
  <si>
    <t>INPUT BNG CO-ORDINATE DATA</t>
  </si>
  <si>
    <t>TRANSFORMED LSG CO-ORDINATE DATA</t>
  </si>
  <si>
    <t>INPUT LSG CO-ORDINATE DATA</t>
  </si>
  <si>
    <t>TRANSFORMED BNG CO-ORDINATE DATA</t>
  </si>
  <si>
    <r>
      <t xml:space="preserve">CO-ORDINATE TRANSFORMATION FROM </t>
    </r>
    <r>
      <rPr>
        <b/>
        <i/>
        <sz val="16"/>
        <color theme="3" tint="-0.249977111117893"/>
        <rFont val="Calibri"/>
        <family val="2"/>
        <scheme val="minor"/>
      </rPr>
      <t>BRITISH NATIONAL GRID</t>
    </r>
    <r>
      <rPr>
        <b/>
        <i/>
        <sz val="16"/>
        <color theme="1"/>
        <rFont val="Calibri"/>
        <family val="2"/>
        <scheme val="minor"/>
      </rPr>
      <t xml:space="preserve"> TO </t>
    </r>
    <r>
      <rPr>
        <b/>
        <i/>
        <sz val="16"/>
        <color rgb="FFFF0000"/>
        <rFont val="Calibri"/>
        <family val="2"/>
        <scheme val="minor"/>
      </rPr>
      <t>LONDON SURVEY GRID</t>
    </r>
  </si>
  <si>
    <r>
      <t xml:space="preserve">CO-ORDINATE TRANSFORMATION FROM </t>
    </r>
    <r>
      <rPr>
        <b/>
        <i/>
        <sz val="16"/>
        <color rgb="FFFF0000"/>
        <rFont val="Calibri"/>
        <family val="2"/>
        <scheme val="minor"/>
      </rPr>
      <t>LONDON SURVEY GRID</t>
    </r>
    <r>
      <rPr>
        <b/>
        <i/>
        <sz val="16"/>
        <color theme="1"/>
        <rFont val="Calibri"/>
        <family val="2"/>
        <scheme val="minor"/>
      </rPr>
      <t xml:space="preserve"> TO </t>
    </r>
    <r>
      <rPr>
        <b/>
        <i/>
        <sz val="16"/>
        <color theme="3" tint="-0.249977111117893"/>
        <rFont val="Calibri"/>
        <family val="2"/>
        <scheme val="minor"/>
      </rPr>
      <t>BRITISH NATIONAL GRID</t>
    </r>
  </si>
  <si>
    <t>© George Probert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</si>
</sst>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Arial Unicode MS"/>
      <family val="2"/>
    </font>
    <font>
      <sz val="10"/>
      <color rgb="FF000000"/>
      <name val="Arial Unicode MS"/>
      <family val="2"/>
    </font>
    <font>
      <b/>
      <i/>
      <u/>
      <sz val="11"/>
      <color theme="3"/>
      <name val="Calibri"/>
      <family val="2"/>
      <scheme val="minor"/>
    </font>
    <font>
      <b/>
      <i/>
      <u/>
      <sz val="11"/>
      <color rgb="FFFF0000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6"/>
      <color theme="3" tint="-0.249977111117893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3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6" fillId="0" borderId="19" xfId="0" applyFont="1" applyBorder="1" applyProtection="1">
      <protection hidden="1"/>
    </xf>
    <xf numFmtId="0" fontId="0" fillId="0" borderId="20" xfId="0" applyBorder="1" applyProtection="1">
      <protection hidden="1"/>
    </xf>
    <xf numFmtId="0" fontId="0" fillId="0" borderId="21" xfId="0" applyBorder="1" applyProtection="1">
      <protection hidden="1"/>
    </xf>
    <xf numFmtId="0" fontId="0" fillId="0" borderId="0" xfId="0" applyProtection="1">
      <protection hidden="1"/>
    </xf>
    <xf numFmtId="0" fontId="7" fillId="0" borderId="19" xfId="0" applyFont="1" applyBorder="1" applyProtection="1">
      <protection hidden="1"/>
    </xf>
    <xf numFmtId="0" fontId="2" fillId="0" borderId="12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0" xfId="0" applyFont="1" applyProtection="1">
      <protection hidden="1"/>
    </xf>
    <xf numFmtId="0" fontId="3" fillId="7" borderId="15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protection hidden="1"/>
    </xf>
    <xf numFmtId="0" fontId="3" fillId="6" borderId="15" xfId="0" applyFont="1" applyFill="1" applyBorder="1" applyAlignment="1" applyProtection="1">
      <alignment horizontal="center" vertical="center"/>
      <protection hidden="1"/>
    </xf>
    <xf numFmtId="0" fontId="3" fillId="6" borderId="1" xfId="0" applyFont="1" applyFill="1" applyBorder="1" applyAlignment="1" applyProtection="1">
      <alignment horizontal="center" vertical="center"/>
      <protection hidden="1"/>
    </xf>
    <xf numFmtId="0" fontId="15" fillId="6" borderId="1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protection hidden="1"/>
    </xf>
    <xf numFmtId="0" fontId="3" fillId="6" borderId="15" xfId="0" applyFont="1" applyFill="1" applyBorder="1" applyAlignment="1" applyProtection="1">
      <alignment horizontal="center"/>
      <protection hidden="1"/>
    </xf>
    <xf numFmtId="0" fontId="3" fillId="6" borderId="1" xfId="0" applyFont="1" applyFill="1" applyBorder="1" applyAlignment="1" applyProtection="1">
      <alignment horizontal="center"/>
      <protection hidden="1"/>
    </xf>
    <xf numFmtId="1" fontId="2" fillId="5" borderId="1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Border="1" applyProtection="1">
      <protection hidden="1"/>
    </xf>
    <xf numFmtId="1" fontId="2" fillId="0" borderId="0" xfId="0" applyNumberFormat="1" applyFont="1" applyFill="1" applyBorder="1" applyProtection="1">
      <protection hidden="1"/>
    </xf>
    <xf numFmtId="1" fontId="2" fillId="0" borderId="13" xfId="0" applyNumberFormat="1" applyFont="1" applyBorder="1" applyProtection="1">
      <protection hidden="1"/>
    </xf>
    <xf numFmtId="1" fontId="2" fillId="0" borderId="0" xfId="0" applyNumberFormat="1" applyFont="1" applyProtection="1">
      <protection hidden="1"/>
    </xf>
    <xf numFmtId="1" fontId="2" fillId="0" borderId="15" xfId="0" applyNumberFormat="1" applyFont="1" applyBorder="1" applyAlignment="1" applyProtection="1">
      <alignment horizontal="center"/>
      <protection hidden="1"/>
    </xf>
    <xf numFmtId="1" fontId="2" fillId="0" borderId="1" xfId="0" applyNumberFormat="1" applyFont="1" applyBorder="1" applyAlignment="1" applyProtection="1">
      <alignment horizontal="center"/>
      <protection hidden="1"/>
    </xf>
    <xf numFmtId="1" fontId="2" fillId="0" borderId="12" xfId="0" applyNumberFormat="1" applyFont="1" applyBorder="1" applyProtection="1">
      <protection hidden="1"/>
    </xf>
    <xf numFmtId="1" fontId="2" fillId="0" borderId="15" xfId="0" applyNumberFormat="1" applyFont="1" applyBorder="1" applyAlignment="1" applyProtection="1">
      <alignment horizontal="center"/>
      <protection hidden="1"/>
    </xf>
    <xf numFmtId="1" fontId="2" fillId="0" borderId="1" xfId="0" applyNumberFormat="1" applyFont="1" applyBorder="1" applyAlignment="1" applyProtection="1">
      <alignment horizontal="center"/>
      <protection hidden="1"/>
    </xf>
    <xf numFmtId="1" fontId="2" fillId="0" borderId="10" xfId="0" applyNumberFormat="1" applyFont="1" applyBorder="1" applyAlignment="1" applyProtection="1">
      <alignment horizontal="center"/>
      <protection hidden="1"/>
    </xf>
    <xf numFmtId="1" fontId="2" fillId="0" borderId="11" xfId="0" applyNumberFormat="1" applyFont="1" applyBorder="1" applyAlignment="1" applyProtection="1">
      <alignment horizontal="center"/>
      <protection hidden="1"/>
    </xf>
    <xf numFmtId="1" fontId="2" fillId="0" borderId="14" xfId="0" applyNumberFormat="1" applyFont="1" applyBorder="1" applyAlignment="1" applyProtection="1">
      <alignment horizontal="center"/>
      <protection hidden="1"/>
    </xf>
    <xf numFmtId="1" fontId="3" fillId="7" borderId="15" xfId="0" applyNumberFormat="1" applyFont="1" applyFill="1" applyBorder="1" applyAlignment="1" applyProtection="1">
      <alignment horizontal="center"/>
      <protection hidden="1"/>
    </xf>
    <xf numFmtId="1" fontId="3" fillId="7" borderId="1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Border="1" applyAlignment="1" applyProtection="1">
      <alignment horizontal="center"/>
      <protection hidden="1"/>
    </xf>
    <xf numFmtId="1" fontId="3" fillId="7" borderId="14" xfId="0" applyNumberFormat="1" applyFont="1" applyFill="1" applyBorder="1" applyAlignment="1" applyProtection="1">
      <alignment horizontal="center"/>
      <protection hidden="1"/>
    </xf>
    <xf numFmtId="1" fontId="2" fillId="0" borderId="12" xfId="0" applyNumberFormat="1" applyFont="1" applyBorder="1" applyAlignment="1" applyProtection="1">
      <alignment horizontal="center"/>
      <protection hidden="1"/>
    </xf>
    <xf numFmtId="1" fontId="2" fillId="0" borderId="13" xfId="0" applyNumberFormat="1" applyFont="1" applyBorder="1" applyAlignment="1" applyProtection="1">
      <alignment horizontal="center"/>
      <protection hidden="1"/>
    </xf>
    <xf numFmtId="1" fontId="3" fillId="6" borderId="15" xfId="0" applyNumberFormat="1" applyFont="1" applyFill="1" applyBorder="1" applyAlignment="1" applyProtection="1">
      <alignment horizontal="center"/>
      <protection hidden="1"/>
    </xf>
    <xf numFmtId="1" fontId="3" fillId="6" borderId="1" xfId="0" applyNumberFormat="1" applyFont="1" applyFill="1" applyBorder="1" applyAlignment="1" applyProtection="1">
      <alignment horizontal="center"/>
      <protection hidden="1"/>
    </xf>
    <xf numFmtId="1" fontId="3" fillId="6" borderId="14" xfId="0" applyNumberFormat="1" applyFont="1" applyFill="1" applyBorder="1" applyAlignment="1" applyProtection="1">
      <alignment horizontal="center"/>
      <protection hidden="1"/>
    </xf>
    <xf numFmtId="1" fontId="2" fillId="0" borderId="14" xfId="0" applyNumberFormat="1" applyFont="1" applyBorder="1" applyAlignment="1" applyProtection="1">
      <alignment horizontal="center"/>
      <protection hidden="1"/>
    </xf>
    <xf numFmtId="1" fontId="2" fillId="0" borderId="12" xfId="0" applyNumberFormat="1" applyFont="1" applyFill="1" applyBorder="1" applyAlignment="1" applyProtection="1">
      <alignment horizontal="center"/>
      <protection hidden="1"/>
    </xf>
    <xf numFmtId="1" fontId="2" fillId="0" borderId="0" xfId="0" applyNumberFormat="1" applyFont="1" applyFill="1" applyBorder="1" applyAlignment="1" applyProtection="1">
      <alignment horizontal="center"/>
      <protection hidden="1"/>
    </xf>
    <xf numFmtId="1" fontId="2" fillId="0" borderId="13" xfId="0" applyNumberFormat="1" applyFont="1" applyFill="1" applyBorder="1" applyAlignment="1" applyProtection="1">
      <alignment horizontal="center"/>
      <protection hidden="1"/>
    </xf>
    <xf numFmtId="1" fontId="2" fillId="0" borderId="12" xfId="0" applyNumberFormat="1" applyFont="1" applyFill="1" applyBorder="1" applyProtection="1">
      <protection hidden="1"/>
    </xf>
    <xf numFmtId="1" fontId="2" fillId="0" borderId="13" xfId="0" applyNumberFormat="1" applyFont="1" applyFill="1" applyBorder="1" applyProtection="1">
      <protection hidden="1"/>
    </xf>
    <xf numFmtId="1" fontId="0" fillId="0" borderId="12" xfId="0" applyNumberFormat="1" applyBorder="1" applyProtection="1">
      <protection hidden="1"/>
    </xf>
    <xf numFmtId="1" fontId="0" fillId="0" borderId="0" xfId="0" applyNumberFormat="1" applyBorder="1" applyProtection="1">
      <protection hidden="1"/>
    </xf>
    <xf numFmtId="1" fontId="0" fillId="0" borderId="13" xfId="0" applyNumberFormat="1" applyBorder="1" applyProtection="1">
      <protection hidden="1"/>
    </xf>
    <xf numFmtId="1" fontId="0" fillId="0" borderId="0" xfId="0" applyNumberFormat="1" applyProtection="1">
      <protection hidden="1"/>
    </xf>
    <xf numFmtId="1" fontId="0" fillId="0" borderId="16" xfId="0" applyNumberFormat="1" applyBorder="1" applyProtection="1">
      <protection hidden="1"/>
    </xf>
    <xf numFmtId="1" fontId="0" fillId="0" borderId="17" xfId="0" applyNumberFormat="1" applyBorder="1" applyProtection="1">
      <protection hidden="1"/>
    </xf>
    <xf numFmtId="1" fontId="0" fillId="0" borderId="18" xfId="0" applyNumberFormat="1" applyBorder="1" applyProtection="1"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hidden="1"/>
    </xf>
    <xf numFmtId="164" fontId="3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164" fontId="2" fillId="0" borderId="1" xfId="0" applyNumberFormat="1" applyFont="1" applyBorder="1" applyAlignment="1" applyProtection="1">
      <alignment horizontal="center"/>
      <protection hidden="1"/>
    </xf>
    <xf numFmtId="0" fontId="0" fillId="0" borderId="0" xfId="0" applyProtection="1"/>
    <xf numFmtId="0" fontId="8" fillId="6" borderId="1" xfId="0" applyFont="1" applyFill="1" applyBorder="1" applyAlignment="1" applyProtection="1">
      <alignment horizontal="center" vertical="center"/>
    </xf>
    <xf numFmtId="0" fontId="13" fillId="6" borderId="2" xfId="0" applyFont="1" applyFill="1" applyBorder="1" applyAlignment="1" applyProtection="1">
      <alignment horizontal="center" vertical="center" wrapText="1"/>
    </xf>
    <xf numFmtId="0" fontId="13" fillId="6" borderId="6" xfId="0" applyFont="1" applyFill="1" applyBorder="1" applyAlignment="1" applyProtection="1">
      <alignment horizontal="center" vertical="center" wrapText="1"/>
    </xf>
    <xf numFmtId="0" fontId="13" fillId="6" borderId="3" xfId="0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0" applyFill="1" applyBorder="1" applyAlignment="1" applyProtection="1">
      <alignment vertical="center"/>
    </xf>
    <xf numFmtId="0" fontId="8" fillId="6" borderId="19" xfId="0" applyFont="1" applyFill="1" applyBorder="1" applyAlignment="1" applyProtection="1">
      <alignment horizontal="center" vertical="center" wrapText="1"/>
    </xf>
    <xf numFmtId="0" fontId="8" fillId="6" borderId="21" xfId="0" applyFont="1" applyFill="1" applyBorder="1" applyAlignment="1" applyProtection="1">
      <alignment horizontal="center" vertical="center" wrapText="1"/>
    </xf>
    <xf numFmtId="0" fontId="13" fillId="6" borderId="7" xfId="0" applyFont="1" applyFill="1" applyBorder="1" applyAlignment="1" applyProtection="1">
      <alignment horizontal="center" vertical="center" wrapText="1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8" xfId="0" applyFont="1" applyFill="1" applyBorder="1" applyAlignment="1" applyProtection="1">
      <alignment horizontal="center" vertical="center" wrapText="1"/>
    </xf>
    <xf numFmtId="0" fontId="8" fillId="6" borderId="12" xfId="0" applyFont="1" applyFill="1" applyBorder="1" applyAlignment="1" applyProtection="1">
      <alignment horizontal="center" vertical="center" wrapText="1"/>
    </xf>
    <xf numFmtId="0" fontId="8" fillId="6" borderId="13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8" fillId="6" borderId="16" xfId="0" applyFont="1" applyFill="1" applyBorder="1" applyAlignment="1" applyProtection="1">
      <alignment horizontal="center" vertical="center" wrapText="1"/>
    </xf>
    <xf numFmtId="0" fontId="8" fillId="6" borderId="18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/>
    </xf>
    <xf numFmtId="0" fontId="9" fillId="6" borderId="1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 vertical="center" wrapText="1"/>
    </xf>
    <xf numFmtId="0" fontId="13" fillId="6" borderId="5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center"/>
    </xf>
    <xf numFmtId="165" fontId="0" fillId="0" borderId="0" xfId="0" applyNumberFormat="1" applyAlignment="1" applyProtection="1">
      <alignment horizontal="center"/>
    </xf>
    <xf numFmtId="165" fontId="0" fillId="4" borderId="1" xfId="0" applyNumberFormat="1" applyFill="1" applyBorder="1" applyAlignment="1" applyProtection="1">
      <alignment horizontal="center"/>
      <protection locked="0"/>
    </xf>
    <xf numFmtId="165" fontId="0" fillId="3" borderId="1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/>
    <xf numFmtId="0" fontId="2" fillId="0" borderId="0" xfId="0" applyFont="1" applyBorder="1" applyAlignment="1" applyProtection="1">
      <alignment horizontal="center" vertical="center"/>
    </xf>
    <xf numFmtId="164" fontId="0" fillId="0" borderId="0" xfId="0" applyNumberFormat="1" applyProtection="1"/>
    <xf numFmtId="0" fontId="4" fillId="0" borderId="0" xfId="0" applyFont="1" applyProtection="1"/>
    <xf numFmtId="1" fontId="2" fillId="0" borderId="0" xfId="0" applyNumberFormat="1" applyFont="1" applyFill="1" applyBorder="1" applyAlignment="1" applyProtection="1">
      <alignment horizontal="center"/>
    </xf>
    <xf numFmtId="1" fontId="0" fillId="0" borderId="0" xfId="0" applyNumberFormat="1" applyFill="1" applyBorder="1" applyProtection="1"/>
    <xf numFmtId="1" fontId="0" fillId="0" borderId="0" xfId="0" applyNumberFormat="1" applyProtection="1"/>
    <xf numFmtId="0" fontId="0" fillId="0" borderId="0" xfId="0" applyFill="1" applyBorder="1" applyProtection="1"/>
    <xf numFmtId="1" fontId="3" fillId="0" borderId="0" xfId="0" applyNumberFormat="1" applyFont="1" applyFill="1" applyBorder="1" applyAlignment="1" applyProtection="1"/>
    <xf numFmtId="0" fontId="5" fillId="0" borderId="0" xfId="0" applyFont="1" applyProtection="1"/>
    <xf numFmtId="1" fontId="3" fillId="0" borderId="0" xfId="0" applyNumberFormat="1" applyFont="1" applyFill="1" applyBorder="1" applyAlignment="1" applyProtection="1">
      <alignment horizontal="center"/>
    </xf>
    <xf numFmtId="1" fontId="2" fillId="0" borderId="0" xfId="0" applyNumberFormat="1" applyFont="1" applyFill="1" applyBorder="1" applyProtection="1"/>
    <xf numFmtId="0" fontId="1" fillId="0" borderId="6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</sheetPr>
  <dimension ref="B1:Z52"/>
  <sheetViews>
    <sheetView showGridLines="0" showRowColHeaders="0" zoomScale="90" zoomScaleNormal="90" workbookViewId="0">
      <selection activeCell="E19" sqref="E19"/>
    </sheetView>
  </sheetViews>
  <sheetFormatPr defaultRowHeight="15" x14ac:dyDescent="0.25"/>
  <cols>
    <col min="1" max="1" width="5.7109375" style="63" customWidth="1"/>
    <col min="2" max="2" width="8.7109375" style="63" customWidth="1"/>
    <col min="3" max="5" width="14.7109375" style="63" customWidth="1"/>
    <col min="6" max="7" width="9.140625" style="63"/>
    <col min="8" max="8" width="8.7109375" style="63" customWidth="1"/>
    <col min="9" max="11" width="14.7109375" style="63" customWidth="1"/>
    <col min="12" max="12" width="5.7109375" style="63" customWidth="1"/>
    <col min="13" max="13" width="9.140625" style="63"/>
    <col min="14" max="14" width="9.28515625" style="63" bestFit="1" customWidth="1"/>
    <col min="15" max="19" width="9.140625" style="63"/>
    <col min="20" max="21" width="0" style="63" hidden="1" customWidth="1"/>
    <col min="22" max="23" width="20.7109375" style="63" hidden="1" customWidth="1"/>
    <col min="24" max="25" width="0" style="63" hidden="1" customWidth="1"/>
    <col min="26" max="26" width="12.7109375" style="63" bestFit="1" customWidth="1"/>
    <col min="27" max="16384" width="9.140625" style="63"/>
  </cols>
  <sheetData>
    <row r="1" spans="2:26" ht="15" customHeight="1" x14ac:dyDescent="0.25">
      <c r="B1" s="64" t="s">
        <v>47</v>
      </c>
      <c r="C1" s="64"/>
      <c r="D1" s="64"/>
      <c r="E1" s="64"/>
      <c r="F1" s="64"/>
      <c r="G1" s="64"/>
      <c r="H1" s="64"/>
      <c r="I1" s="64"/>
      <c r="J1" s="64"/>
      <c r="K1" s="64"/>
    </row>
    <row r="2" spans="2:26" ht="15" customHeight="1" x14ac:dyDescent="0.25">
      <c r="B2" s="64"/>
      <c r="C2" s="64"/>
      <c r="D2" s="64"/>
      <c r="E2" s="64"/>
      <c r="F2" s="64"/>
      <c r="G2" s="64"/>
      <c r="H2" s="64"/>
      <c r="I2" s="64"/>
      <c r="J2" s="64"/>
      <c r="K2" s="64"/>
      <c r="M2" s="108" t="s">
        <v>49</v>
      </c>
      <c r="N2" s="109"/>
      <c r="O2" s="109"/>
      <c r="P2" s="109"/>
    </row>
    <row r="3" spans="2:26" ht="15" customHeight="1" x14ac:dyDescent="0.25"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2:26" ht="15" customHeight="1" thickBot="1" x14ac:dyDescent="0.3">
      <c r="M4" s="65" t="s">
        <v>42</v>
      </c>
      <c r="N4" s="66"/>
      <c r="O4" s="66"/>
      <c r="P4" s="67"/>
      <c r="V4" s="68"/>
    </row>
    <row r="5" spans="2:26" ht="15" customHeight="1" x14ac:dyDescent="0.25">
      <c r="E5" s="95"/>
      <c r="F5" s="70" t="str">
        <f>'Zone Selection'!D4</f>
        <v>South East Zone</v>
      </c>
      <c r="G5" s="71"/>
      <c r="H5" s="95"/>
      <c r="I5" s="95"/>
      <c r="M5" s="72"/>
      <c r="N5" s="73"/>
      <c r="O5" s="73"/>
      <c r="P5" s="74"/>
      <c r="V5" s="77"/>
    </row>
    <row r="6" spans="2:26" ht="15" customHeight="1" x14ac:dyDescent="0.25">
      <c r="E6" s="95"/>
      <c r="F6" s="75"/>
      <c r="G6" s="76"/>
      <c r="H6" s="95"/>
      <c r="I6" s="95"/>
      <c r="M6" s="72"/>
      <c r="N6" s="73"/>
      <c r="O6" s="73"/>
      <c r="P6" s="74"/>
      <c r="V6" s="96"/>
    </row>
    <row r="7" spans="2:26" ht="15" customHeight="1" thickBot="1" x14ac:dyDescent="0.3">
      <c r="E7" s="95"/>
      <c r="F7" s="78"/>
      <c r="G7" s="79"/>
      <c r="H7" s="95"/>
      <c r="I7" s="95"/>
      <c r="M7" s="72"/>
      <c r="N7" s="73"/>
      <c r="O7" s="73"/>
      <c r="P7" s="74"/>
      <c r="V7" s="68"/>
    </row>
    <row r="8" spans="2:26" ht="15" customHeight="1" x14ac:dyDescent="0.25">
      <c r="M8" s="72"/>
      <c r="N8" s="73"/>
      <c r="O8" s="73"/>
      <c r="P8" s="74"/>
    </row>
    <row r="9" spans="2:26" ht="15" customHeight="1" x14ac:dyDescent="0.25">
      <c r="C9" s="81" t="s">
        <v>43</v>
      </c>
      <c r="D9" s="81"/>
      <c r="E9" s="81"/>
      <c r="I9" s="80" t="s">
        <v>44</v>
      </c>
      <c r="J9" s="80"/>
      <c r="K9" s="80"/>
      <c r="M9" s="72"/>
      <c r="N9" s="73"/>
      <c r="O9" s="73"/>
      <c r="P9" s="74"/>
      <c r="V9" s="82" t="str">
        <f>'Zone Selection'!D4</f>
        <v>South East Zone</v>
      </c>
      <c r="W9" s="83"/>
    </row>
    <row r="10" spans="2:26" ht="15" customHeight="1" x14ac:dyDescent="0.25">
      <c r="C10" s="81"/>
      <c r="D10" s="81"/>
      <c r="E10" s="81"/>
      <c r="I10" s="80"/>
      <c r="J10" s="80"/>
      <c r="K10" s="80"/>
      <c r="M10" s="72"/>
      <c r="N10" s="73"/>
      <c r="O10" s="73"/>
      <c r="P10" s="74"/>
      <c r="V10" s="84"/>
      <c r="W10" s="85"/>
    </row>
    <row r="11" spans="2:26" ht="15" customHeight="1" x14ac:dyDescent="0.25">
      <c r="M11" s="86"/>
      <c r="N11" s="87"/>
      <c r="O11" s="87"/>
      <c r="P11" s="88"/>
    </row>
    <row r="12" spans="2:26" ht="15" customHeight="1" x14ac:dyDescent="0.25">
      <c r="B12" s="89" t="s">
        <v>37</v>
      </c>
      <c r="C12" s="89" t="s">
        <v>8</v>
      </c>
      <c r="D12" s="89" t="s">
        <v>9</v>
      </c>
      <c r="E12" s="89" t="s">
        <v>10</v>
      </c>
      <c r="H12" s="89" t="s">
        <v>37</v>
      </c>
      <c r="I12" s="89" t="s">
        <v>8</v>
      </c>
      <c r="J12" s="89" t="s">
        <v>9</v>
      </c>
      <c r="K12" s="89" t="s">
        <v>10</v>
      </c>
      <c r="M12" s="107" t="s">
        <v>41</v>
      </c>
      <c r="V12" s="90" t="s">
        <v>4</v>
      </c>
      <c r="W12" s="91">
        <f>IF($V$9='LSG Scale Factors by Zone'!$B$3,'LSG Scale Factors by Zone'!B4,IF($V$9='LSG Scale Factors by Zone'!$C$3,'LSG Scale Factors by Zone'!C4,IF($V$9='LSG Scale Factors by Zone'!$D$3,'LSG Scale Factors by Zone'!D4,IF($V$9='LSG Scale Factors by Zone'!$E$3,'LSG Scale Factors by Zone'!E4,IF($V$9='LSG Scale Factors by Zone'!$F$3,'LSG Scale Factors by Zone'!F4,IF($V$9='LSG Scale Factors by Zone'!$G$3,'LSG Scale Factors by Zone'!G4,""))))))</f>
        <v>358.55962194</v>
      </c>
      <c r="Z12" s="97"/>
    </row>
    <row r="13" spans="2:26" ht="15" customHeight="1" x14ac:dyDescent="0.3">
      <c r="B13" s="1">
        <v>1</v>
      </c>
      <c r="C13" s="94">
        <v>540001</v>
      </c>
      <c r="D13" s="94">
        <v>170000</v>
      </c>
      <c r="E13" s="94">
        <v>23</v>
      </c>
      <c r="F13" s="92"/>
      <c r="G13" s="92"/>
      <c r="H13" s="2">
        <f>IF(B13="","",B13)</f>
        <v>1</v>
      </c>
      <c r="I13" s="93">
        <f>IF(C13="","",(C13*$W$16)-(D13*$W$17)+$W$14)</f>
        <v>90056.787081433344</v>
      </c>
      <c r="J13" s="93">
        <f>IF(D13="","",(D13*$W$16)+(C13*$W$17)+$W$15)</f>
        <v>24511.093805618118</v>
      </c>
      <c r="K13" s="93">
        <f>IF(E13="","",E13+100)</f>
        <v>123</v>
      </c>
      <c r="N13" s="98"/>
      <c r="O13" s="98"/>
      <c r="V13" s="90" t="s">
        <v>0</v>
      </c>
      <c r="W13" s="91">
        <f>IF($V$9='LSG Scale Factors by Zone'!$B$3,'LSG Scale Factors by Zone'!B5,IF($V$9='LSG Scale Factors by Zone'!$C$3,'LSG Scale Factors by Zone'!C5,IF($V$9='LSG Scale Factors by Zone'!$D$3,'LSG Scale Factors by Zone'!D5,IF($V$9='LSG Scale Factors by Zone'!$E$3,'LSG Scale Factors by Zone'!E5,IF($V$9='LSG Scale Factors by Zone'!$F$3,'LSG Scale Factors by Zone'!F5,IF($V$9='LSG Scale Factors by Zone'!$G$3,'LSG Scale Factors by Zone'!G5,""))))))</f>
        <v>1.0001523830000001</v>
      </c>
      <c r="Z13" s="97"/>
    </row>
    <row r="14" spans="2:26" ht="15" customHeight="1" x14ac:dyDescent="0.25">
      <c r="B14" s="1"/>
      <c r="C14" s="94"/>
      <c r="D14" s="94"/>
      <c r="E14" s="94"/>
      <c r="F14" s="92"/>
      <c r="G14" s="92"/>
      <c r="H14" s="2" t="str">
        <f t="shared" ref="H14:H34" si="0">IF(B14="","",B14)</f>
        <v/>
      </c>
      <c r="I14" s="93" t="str">
        <f t="shared" ref="I14:I34" si="1">IF(C14="","",(C14*$W$16)-(D14*$W$17)+$W$14)</f>
        <v/>
      </c>
      <c r="J14" s="93" t="str">
        <f t="shared" ref="J14:J34" si="2">IF(D14="","",(D14*$W$16)+(C14*$W$17)+$W$15)</f>
        <v/>
      </c>
      <c r="K14" s="93" t="str">
        <f t="shared" ref="K14:K34" si="3">IF(E14="","",E14+100)</f>
        <v/>
      </c>
      <c r="V14" s="90" t="s">
        <v>5</v>
      </c>
      <c r="W14" s="91">
        <f>IF($V$9='LSG Scale Factors by Zone'!$B$3,'LSG Scale Factors by Zone'!B6,IF($V$9='LSG Scale Factors by Zone'!$C$3,'LSG Scale Factors by Zone'!C6,IF($V$9='LSG Scale Factors by Zone'!$D$3,'LSG Scale Factors by Zone'!D6,IF($V$9='LSG Scale Factors by Zone'!$E$3,'LSG Scale Factors by Zone'!E6,IF($V$9='LSG Scale Factors by Zone'!$F$3,'LSG Scale Factors by Zone'!F6,IF($V$9='LSG Scale Factors by Zone'!$G$3,'LSG Scale Factors by Zone'!G6,""))))))</f>
        <v>-454129.73499999999</v>
      </c>
      <c r="Z14" s="97"/>
    </row>
    <row r="15" spans="2:26" ht="15" customHeight="1" x14ac:dyDescent="0.25">
      <c r="B15" s="1"/>
      <c r="C15" s="94"/>
      <c r="D15" s="94"/>
      <c r="E15" s="94"/>
      <c r="F15" s="92"/>
      <c r="G15" s="92"/>
      <c r="H15" s="2" t="str">
        <f t="shared" si="0"/>
        <v/>
      </c>
      <c r="I15" s="93" t="str">
        <f t="shared" si="1"/>
        <v/>
      </c>
      <c r="J15" s="93" t="str">
        <f t="shared" si="2"/>
        <v/>
      </c>
      <c r="K15" s="93" t="str">
        <f t="shared" si="3"/>
        <v/>
      </c>
      <c r="M15" s="99"/>
      <c r="N15" s="99"/>
      <c r="O15" s="100"/>
      <c r="P15" s="101"/>
      <c r="V15" s="90" t="s">
        <v>6</v>
      </c>
      <c r="W15" s="91">
        <f>IF($V$9='LSG Scale Factors by Zone'!$B$3,'LSG Scale Factors by Zone'!B7,IF($V$9='LSG Scale Factors by Zone'!$C$3,'LSG Scale Factors by Zone'!C7,IF($V$9='LSG Scale Factors by Zone'!$D$3,'LSG Scale Factors by Zone'!D7,IF($V$9='LSG Scale Factors by Zone'!$E$3,'LSG Scale Factors by Zone'!E7,IF($V$9='LSG Scale Factors by Zone'!$F$3,'LSG Scale Factors by Zone'!F7,IF($V$9='LSG Scale Factors by Zone'!$G$3,'LSG Scale Factors by Zone'!G7,""))))))</f>
        <v>-131885.18</v>
      </c>
      <c r="Z15" s="97"/>
    </row>
    <row r="16" spans="2:26" ht="15" customHeight="1" x14ac:dyDescent="0.25">
      <c r="B16" s="1"/>
      <c r="C16" s="94"/>
      <c r="D16" s="94"/>
      <c r="E16" s="94"/>
      <c r="F16" s="92"/>
      <c r="G16" s="92"/>
      <c r="H16" s="2" t="str">
        <f t="shared" si="0"/>
        <v/>
      </c>
      <c r="I16" s="93" t="str">
        <f t="shared" si="1"/>
        <v/>
      </c>
      <c r="J16" s="93" t="str">
        <f t="shared" si="2"/>
        <v/>
      </c>
      <c r="K16" s="93" t="str">
        <f t="shared" si="3"/>
        <v/>
      </c>
      <c r="M16" s="99"/>
      <c r="N16" s="99"/>
      <c r="O16" s="102"/>
      <c r="V16" s="90" t="s">
        <v>2</v>
      </c>
      <c r="W16" s="91">
        <f>IF($V$9='LSG Scale Factors by Zone'!$B$3,'LSG Scale Factors by Zone'!B8,IF($V$9='LSG Scale Factors by Zone'!$C$3,'LSG Scale Factors by Zone'!C8,IF($V$9='LSG Scale Factors by Zone'!$D$3,'LSG Scale Factors by Zone'!D8,IF($V$9='LSG Scale Factors by Zone'!$E$3,'LSG Scale Factors by Zone'!E8,IF($V$9='LSG Scale Factors by Zone'!$F$3,'LSG Scale Factors by Zone'!F8,IF($V$9='LSG Scale Factors by Zone'!$G$3,'LSG Scale Factors by Zone'!G8,""))))))</f>
        <v>0.99983635829386697</v>
      </c>
      <c r="Z16" s="97"/>
    </row>
    <row r="17" spans="2:26" ht="15" customHeight="1" x14ac:dyDescent="0.25">
      <c r="B17" s="1"/>
      <c r="C17" s="94"/>
      <c r="D17" s="94"/>
      <c r="E17" s="94"/>
      <c r="F17" s="92"/>
      <c r="G17" s="92"/>
      <c r="H17" s="2" t="str">
        <f t="shared" si="0"/>
        <v/>
      </c>
      <c r="I17" s="93" t="str">
        <f t="shared" si="1"/>
        <v/>
      </c>
      <c r="J17" s="93" t="str">
        <f t="shared" si="2"/>
        <v/>
      </c>
      <c r="K17" s="93" t="str">
        <f t="shared" si="3"/>
        <v/>
      </c>
      <c r="M17" s="99"/>
      <c r="N17" s="99"/>
      <c r="O17" s="102"/>
      <c r="V17" s="90" t="s">
        <v>3</v>
      </c>
      <c r="W17" s="91">
        <f>IF($V$9='LSG Scale Factors by Zone'!$B$3,'LSG Scale Factors by Zone'!B9,IF($V$9='LSG Scale Factors by Zone'!$C$3,'LSG Scale Factors by Zone'!C9,IF($V$9='LSG Scale Factors by Zone'!$D$3,'LSG Scale Factors by Zone'!D9,IF($V$9='LSG Scale Factors by Zone'!$E$3,'LSG Scale Factors by Zone'!E9,IF($V$9='LSG Scale Factors by Zone'!$F$3,'LSG Scale Factors by Zone'!F9,IF($V$9='LSG Scale Factors by Zone'!$G$3,'LSG Scale Factors by Zone'!G9,""))))))</f>
        <v>-2.5140522155216904E-2</v>
      </c>
      <c r="Z17" s="97"/>
    </row>
    <row r="18" spans="2:26" ht="15" customHeight="1" x14ac:dyDescent="0.3">
      <c r="B18" s="1"/>
      <c r="C18" s="94"/>
      <c r="D18" s="94"/>
      <c r="E18" s="94"/>
      <c r="F18" s="92"/>
      <c r="G18" s="92"/>
      <c r="H18" s="2" t="str">
        <f t="shared" si="0"/>
        <v/>
      </c>
      <c r="I18" s="93" t="str">
        <f t="shared" si="1"/>
        <v/>
      </c>
      <c r="J18" s="93" t="str">
        <f t="shared" si="2"/>
        <v/>
      </c>
      <c r="K18" s="93" t="str">
        <f t="shared" si="3"/>
        <v/>
      </c>
      <c r="M18" s="103"/>
      <c r="N18" s="103"/>
      <c r="O18" s="102"/>
      <c r="P18" s="104"/>
      <c r="Q18" s="104"/>
    </row>
    <row r="19" spans="2:26" ht="15" customHeight="1" x14ac:dyDescent="0.25">
      <c r="B19" s="1"/>
      <c r="C19" s="94"/>
      <c r="D19" s="94"/>
      <c r="E19" s="94"/>
      <c r="F19" s="92"/>
      <c r="G19" s="92"/>
      <c r="H19" s="2" t="str">
        <f t="shared" si="0"/>
        <v/>
      </c>
      <c r="I19" s="93" t="str">
        <f t="shared" si="1"/>
        <v/>
      </c>
      <c r="J19" s="93" t="str">
        <f t="shared" si="2"/>
        <v/>
      </c>
      <c r="K19" s="93" t="str">
        <f t="shared" si="3"/>
        <v/>
      </c>
      <c r="M19" s="105"/>
      <c r="N19" s="105"/>
      <c r="O19" s="102"/>
    </row>
    <row r="20" spans="2:26" ht="15" customHeight="1" x14ac:dyDescent="0.25">
      <c r="B20" s="1"/>
      <c r="C20" s="94"/>
      <c r="D20" s="94"/>
      <c r="E20" s="94"/>
      <c r="F20" s="92"/>
      <c r="G20" s="92"/>
      <c r="H20" s="2" t="str">
        <f t="shared" si="0"/>
        <v/>
      </c>
      <c r="I20" s="93" t="str">
        <f t="shared" si="1"/>
        <v/>
      </c>
      <c r="J20" s="93" t="str">
        <f t="shared" si="2"/>
        <v/>
      </c>
      <c r="K20" s="93" t="str">
        <f t="shared" si="3"/>
        <v/>
      </c>
      <c r="M20" s="99"/>
      <c r="N20" s="99"/>
      <c r="O20" s="102"/>
    </row>
    <row r="21" spans="2:26" ht="15" customHeight="1" x14ac:dyDescent="0.25">
      <c r="B21" s="1"/>
      <c r="C21" s="94"/>
      <c r="D21" s="94"/>
      <c r="E21" s="94"/>
      <c r="F21" s="92"/>
      <c r="G21" s="92"/>
      <c r="H21" s="2" t="str">
        <f t="shared" si="0"/>
        <v/>
      </c>
      <c r="I21" s="93" t="str">
        <f t="shared" si="1"/>
        <v/>
      </c>
      <c r="J21" s="93" t="str">
        <f t="shared" si="2"/>
        <v/>
      </c>
      <c r="K21" s="93" t="str">
        <f t="shared" si="3"/>
        <v/>
      </c>
      <c r="M21" s="99"/>
      <c r="N21" s="99"/>
      <c r="O21" s="102"/>
    </row>
    <row r="22" spans="2:26" ht="15" customHeight="1" x14ac:dyDescent="0.25">
      <c r="B22" s="1"/>
      <c r="C22" s="94"/>
      <c r="D22" s="94"/>
      <c r="E22" s="94"/>
      <c r="F22" s="92"/>
      <c r="G22" s="92"/>
      <c r="H22" s="2" t="str">
        <f t="shared" si="0"/>
        <v/>
      </c>
      <c r="I22" s="93" t="str">
        <f t="shared" si="1"/>
        <v/>
      </c>
      <c r="J22" s="93" t="str">
        <f t="shared" si="2"/>
        <v/>
      </c>
      <c r="K22" s="93" t="str">
        <f t="shared" si="3"/>
        <v/>
      </c>
      <c r="M22" s="99"/>
      <c r="N22" s="99"/>
      <c r="O22" s="102"/>
    </row>
    <row r="23" spans="2:26" ht="15" customHeight="1" x14ac:dyDescent="0.25">
      <c r="B23" s="1"/>
      <c r="C23" s="94"/>
      <c r="D23" s="94"/>
      <c r="E23" s="94"/>
      <c r="F23" s="92"/>
      <c r="G23" s="92"/>
      <c r="H23" s="2" t="str">
        <f t="shared" si="0"/>
        <v/>
      </c>
      <c r="I23" s="93" t="str">
        <f t="shared" si="1"/>
        <v/>
      </c>
      <c r="J23" s="93" t="str">
        <f t="shared" si="2"/>
        <v/>
      </c>
      <c r="K23" s="93" t="str">
        <f t="shared" si="3"/>
        <v/>
      </c>
      <c r="M23" s="103"/>
      <c r="N23" s="103"/>
      <c r="O23" s="102"/>
    </row>
    <row r="24" spans="2:26" ht="15" customHeight="1" x14ac:dyDescent="0.25">
      <c r="B24" s="1"/>
      <c r="C24" s="94"/>
      <c r="D24" s="94"/>
      <c r="E24" s="94"/>
      <c r="F24" s="92"/>
      <c r="G24" s="92"/>
      <c r="H24" s="2" t="str">
        <f t="shared" si="0"/>
        <v/>
      </c>
      <c r="I24" s="93" t="str">
        <f t="shared" si="1"/>
        <v/>
      </c>
      <c r="J24" s="93" t="str">
        <f t="shared" si="2"/>
        <v/>
      </c>
      <c r="K24" s="93" t="str">
        <f t="shared" si="3"/>
        <v/>
      </c>
      <c r="M24" s="105"/>
      <c r="N24" s="105"/>
      <c r="O24" s="102"/>
    </row>
    <row r="25" spans="2:26" ht="15" customHeight="1" x14ac:dyDescent="0.25">
      <c r="B25" s="1"/>
      <c r="C25" s="94"/>
      <c r="D25" s="94"/>
      <c r="E25" s="94"/>
      <c r="F25" s="92"/>
      <c r="G25" s="92"/>
      <c r="H25" s="2" t="str">
        <f t="shared" si="0"/>
        <v/>
      </c>
      <c r="I25" s="93" t="str">
        <f t="shared" si="1"/>
        <v/>
      </c>
      <c r="J25" s="93" t="str">
        <f t="shared" si="2"/>
        <v/>
      </c>
      <c r="K25" s="93" t="str">
        <f t="shared" si="3"/>
        <v/>
      </c>
      <c r="M25" s="99"/>
      <c r="N25" s="99"/>
      <c r="O25" s="102"/>
    </row>
    <row r="26" spans="2:26" ht="15" customHeight="1" x14ac:dyDescent="0.25">
      <c r="B26" s="1"/>
      <c r="C26" s="94"/>
      <c r="D26" s="94"/>
      <c r="E26" s="94"/>
      <c r="F26" s="92"/>
      <c r="G26" s="92"/>
      <c r="H26" s="2" t="str">
        <f t="shared" si="0"/>
        <v/>
      </c>
      <c r="I26" s="93" t="str">
        <f t="shared" si="1"/>
        <v/>
      </c>
      <c r="J26" s="93" t="str">
        <f t="shared" si="2"/>
        <v/>
      </c>
      <c r="K26" s="93" t="str">
        <f t="shared" si="3"/>
        <v/>
      </c>
      <c r="M26" s="99"/>
      <c r="N26" s="99"/>
      <c r="O26" s="102"/>
    </row>
    <row r="27" spans="2:26" ht="15" customHeight="1" x14ac:dyDescent="0.25">
      <c r="B27" s="1"/>
      <c r="C27" s="94"/>
      <c r="D27" s="94"/>
      <c r="E27" s="94"/>
      <c r="F27" s="92"/>
      <c r="G27" s="92"/>
      <c r="H27" s="2" t="str">
        <f t="shared" si="0"/>
        <v/>
      </c>
      <c r="I27" s="93" t="str">
        <f t="shared" si="1"/>
        <v/>
      </c>
      <c r="J27" s="93" t="str">
        <f t="shared" si="2"/>
        <v/>
      </c>
      <c r="K27" s="93" t="str">
        <f t="shared" si="3"/>
        <v/>
      </c>
      <c r="M27" s="106"/>
      <c r="N27" s="106"/>
      <c r="O27" s="102"/>
    </row>
    <row r="28" spans="2:26" ht="15" customHeight="1" x14ac:dyDescent="0.25">
      <c r="B28" s="1"/>
      <c r="C28" s="94"/>
      <c r="D28" s="94"/>
      <c r="E28" s="94"/>
      <c r="F28" s="92"/>
      <c r="G28" s="92"/>
      <c r="H28" s="2" t="str">
        <f t="shared" si="0"/>
        <v/>
      </c>
      <c r="I28" s="93" t="str">
        <f t="shared" si="1"/>
        <v/>
      </c>
      <c r="J28" s="93" t="str">
        <f t="shared" si="2"/>
        <v/>
      </c>
      <c r="K28" s="93" t="str">
        <f t="shared" si="3"/>
        <v/>
      </c>
      <c r="M28" s="103"/>
      <c r="N28" s="103"/>
      <c r="O28" s="102"/>
    </row>
    <row r="29" spans="2:26" ht="15" customHeight="1" x14ac:dyDescent="0.25">
      <c r="B29" s="1"/>
      <c r="C29" s="94"/>
      <c r="D29" s="94"/>
      <c r="E29" s="94"/>
      <c r="F29" s="92"/>
      <c r="G29" s="92"/>
      <c r="H29" s="2" t="str">
        <f t="shared" si="0"/>
        <v/>
      </c>
      <c r="I29" s="93" t="str">
        <f t="shared" si="1"/>
        <v/>
      </c>
      <c r="J29" s="93" t="str">
        <f t="shared" si="2"/>
        <v/>
      </c>
      <c r="K29" s="93" t="str">
        <f t="shared" si="3"/>
        <v/>
      </c>
      <c r="M29" s="105"/>
      <c r="N29" s="105"/>
      <c r="O29" s="102"/>
    </row>
    <row r="30" spans="2:26" ht="15" customHeight="1" x14ac:dyDescent="0.25">
      <c r="B30" s="1"/>
      <c r="C30" s="94"/>
      <c r="D30" s="94"/>
      <c r="E30" s="94"/>
      <c r="F30" s="92"/>
      <c r="G30" s="92"/>
      <c r="H30" s="2" t="str">
        <f t="shared" si="0"/>
        <v/>
      </c>
      <c r="I30" s="93" t="str">
        <f t="shared" si="1"/>
        <v/>
      </c>
      <c r="J30" s="93" t="str">
        <f t="shared" si="2"/>
        <v/>
      </c>
      <c r="K30" s="93" t="str">
        <f t="shared" si="3"/>
        <v/>
      </c>
      <c r="M30" s="99"/>
      <c r="N30" s="99"/>
      <c r="O30" s="102"/>
    </row>
    <row r="31" spans="2:26" ht="15" customHeight="1" x14ac:dyDescent="0.25">
      <c r="B31" s="1"/>
      <c r="C31" s="94"/>
      <c r="D31" s="94"/>
      <c r="E31" s="94"/>
      <c r="F31" s="92"/>
      <c r="G31" s="92"/>
      <c r="H31" s="2" t="str">
        <f t="shared" si="0"/>
        <v/>
      </c>
      <c r="I31" s="93" t="str">
        <f t="shared" si="1"/>
        <v/>
      </c>
      <c r="J31" s="93" t="str">
        <f t="shared" si="2"/>
        <v/>
      </c>
      <c r="K31" s="93" t="str">
        <f t="shared" si="3"/>
        <v/>
      </c>
      <c r="M31" s="99"/>
      <c r="N31" s="99"/>
      <c r="O31" s="102"/>
    </row>
    <row r="32" spans="2:26" ht="15" customHeight="1" x14ac:dyDescent="0.25">
      <c r="B32" s="1"/>
      <c r="C32" s="94"/>
      <c r="D32" s="94"/>
      <c r="E32" s="94"/>
      <c r="F32" s="92"/>
      <c r="G32" s="92"/>
      <c r="H32" s="2" t="str">
        <f t="shared" si="0"/>
        <v/>
      </c>
      <c r="I32" s="93" t="str">
        <f t="shared" si="1"/>
        <v/>
      </c>
      <c r="J32" s="93" t="str">
        <f t="shared" si="2"/>
        <v/>
      </c>
      <c r="K32" s="93" t="str">
        <f t="shared" si="3"/>
        <v/>
      </c>
      <c r="M32" s="99"/>
      <c r="N32" s="99"/>
      <c r="O32" s="102"/>
    </row>
    <row r="33" spans="2:15" ht="15" customHeight="1" x14ac:dyDescent="0.25">
      <c r="B33" s="1"/>
      <c r="C33" s="94"/>
      <c r="D33" s="94"/>
      <c r="E33" s="94"/>
      <c r="F33" s="92"/>
      <c r="G33" s="92"/>
      <c r="H33" s="2" t="str">
        <f t="shared" si="0"/>
        <v/>
      </c>
      <c r="I33" s="93" t="str">
        <f t="shared" si="1"/>
        <v/>
      </c>
      <c r="J33" s="93" t="str">
        <f t="shared" si="2"/>
        <v/>
      </c>
      <c r="K33" s="93" t="str">
        <f t="shared" si="3"/>
        <v/>
      </c>
      <c r="M33" s="103"/>
      <c r="N33" s="103"/>
      <c r="O33" s="102"/>
    </row>
    <row r="34" spans="2:15" ht="15" customHeight="1" x14ac:dyDescent="0.25">
      <c r="B34" s="1"/>
      <c r="C34" s="94"/>
      <c r="D34" s="94"/>
      <c r="E34" s="94"/>
      <c r="F34" s="92"/>
      <c r="G34" s="92"/>
      <c r="H34" s="2" t="str">
        <f t="shared" si="0"/>
        <v/>
      </c>
      <c r="I34" s="93" t="str">
        <f t="shared" si="1"/>
        <v/>
      </c>
      <c r="J34" s="93" t="str">
        <f t="shared" si="2"/>
        <v/>
      </c>
      <c r="K34" s="93" t="str">
        <f t="shared" si="3"/>
        <v/>
      </c>
      <c r="M34" s="105"/>
      <c r="N34" s="105"/>
      <c r="O34" s="102"/>
    </row>
    <row r="35" spans="2:15" x14ac:dyDescent="0.25">
      <c r="M35" s="99"/>
      <c r="N35" s="99"/>
      <c r="O35" s="102"/>
    </row>
    <row r="36" spans="2:15" x14ac:dyDescent="0.25">
      <c r="M36" s="99"/>
      <c r="N36" s="99"/>
      <c r="O36" s="102"/>
    </row>
    <row r="37" spans="2:15" x14ac:dyDescent="0.25">
      <c r="M37" s="99"/>
      <c r="N37" s="99"/>
      <c r="O37" s="102"/>
    </row>
    <row r="38" spans="2:15" x14ac:dyDescent="0.25">
      <c r="M38" s="103"/>
      <c r="N38" s="103"/>
      <c r="O38" s="102"/>
    </row>
    <row r="39" spans="2:15" x14ac:dyDescent="0.25">
      <c r="M39" s="105"/>
      <c r="N39" s="105"/>
      <c r="O39" s="102"/>
    </row>
    <row r="40" spans="2:15" x14ac:dyDescent="0.25">
      <c r="M40" s="99"/>
      <c r="N40" s="99"/>
      <c r="O40" s="102"/>
    </row>
    <row r="41" spans="2:15" x14ac:dyDescent="0.25">
      <c r="M41" s="99"/>
      <c r="N41" s="99"/>
      <c r="O41" s="102"/>
    </row>
    <row r="42" spans="2:15" x14ac:dyDescent="0.25">
      <c r="M42" s="106"/>
      <c r="N42" s="106"/>
      <c r="O42" s="102"/>
    </row>
    <row r="43" spans="2:15" x14ac:dyDescent="0.25">
      <c r="M43" s="103"/>
      <c r="N43" s="103"/>
      <c r="O43" s="102"/>
    </row>
    <row r="44" spans="2:15" x14ac:dyDescent="0.25">
      <c r="M44" s="105"/>
      <c r="N44" s="105"/>
      <c r="O44" s="102"/>
    </row>
    <row r="45" spans="2:15" x14ac:dyDescent="0.25">
      <c r="M45" s="99"/>
      <c r="N45" s="99"/>
      <c r="O45" s="102"/>
    </row>
    <row r="46" spans="2:15" x14ac:dyDescent="0.25">
      <c r="M46" s="99"/>
      <c r="N46" s="99"/>
      <c r="O46" s="102"/>
    </row>
    <row r="47" spans="2:15" x14ac:dyDescent="0.25">
      <c r="M47" s="106"/>
      <c r="N47" s="106"/>
      <c r="O47" s="102"/>
    </row>
    <row r="48" spans="2:15" x14ac:dyDescent="0.25">
      <c r="M48" s="103"/>
      <c r="N48" s="103"/>
      <c r="O48" s="102"/>
    </row>
    <row r="49" spans="13:15" x14ac:dyDescent="0.25">
      <c r="M49" s="105"/>
      <c r="N49" s="105"/>
      <c r="O49" s="102"/>
    </row>
    <row r="50" spans="13:15" x14ac:dyDescent="0.25">
      <c r="M50" s="99"/>
      <c r="N50" s="99"/>
      <c r="O50" s="102"/>
    </row>
    <row r="51" spans="13:15" x14ac:dyDescent="0.25">
      <c r="M51" s="99"/>
      <c r="N51" s="99"/>
      <c r="O51" s="102"/>
    </row>
    <row r="52" spans="13:15" x14ac:dyDescent="0.25">
      <c r="M52" s="102"/>
      <c r="N52" s="102"/>
      <c r="O52" s="102"/>
    </row>
  </sheetData>
  <sheetProtection password="DEEF" sheet="1" objects="1" scenarios="1" selectLockedCells="1"/>
  <mergeCells count="7">
    <mergeCell ref="C9:E10"/>
    <mergeCell ref="I9:K10"/>
    <mergeCell ref="V9:W10"/>
    <mergeCell ref="M4:P11"/>
    <mergeCell ref="B1:K3"/>
    <mergeCell ref="F5:G7"/>
    <mergeCell ref="M2:P2"/>
  </mergeCells>
  <pageMargins left="0.7" right="0.7" top="0.75" bottom="0.75" header="0.3" footer="0.3"/>
  <pageSetup paperSize="9" orientation="portrait" verticalDpi="0" r:id="rId1"/>
  <ignoredErrors>
    <ignoredError sqref="H13:H3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B1:W34"/>
  <sheetViews>
    <sheetView showGridLines="0" showRowColHeaders="0" tabSelected="1" zoomScale="90" zoomScaleNormal="90" workbookViewId="0">
      <selection activeCell="B13" sqref="B13"/>
    </sheetView>
  </sheetViews>
  <sheetFormatPr defaultRowHeight="15" x14ac:dyDescent="0.25"/>
  <cols>
    <col min="1" max="1" width="5.7109375" style="63" customWidth="1"/>
    <col min="2" max="2" width="8.7109375" style="63" customWidth="1"/>
    <col min="3" max="5" width="14.7109375" style="63" customWidth="1"/>
    <col min="6" max="7" width="9.140625" style="63"/>
    <col min="8" max="8" width="8.7109375" style="63" customWidth="1"/>
    <col min="9" max="11" width="14.7109375" style="63" customWidth="1"/>
    <col min="12" max="12" width="5.7109375" style="63" customWidth="1"/>
    <col min="13" max="20" width="9.140625" style="63"/>
    <col min="21" max="21" width="0" style="63" hidden="1" customWidth="1"/>
    <col min="22" max="23" width="20.7109375" style="63" hidden="1" customWidth="1"/>
    <col min="24" max="25" width="0" style="63" hidden="1" customWidth="1"/>
    <col min="26" max="16384" width="9.140625" style="63"/>
  </cols>
  <sheetData>
    <row r="1" spans="2:23" ht="15" customHeight="1" x14ac:dyDescent="0.25">
      <c r="B1" s="64" t="s">
        <v>48</v>
      </c>
      <c r="C1" s="64"/>
      <c r="D1" s="64"/>
      <c r="E1" s="64"/>
      <c r="F1" s="64"/>
      <c r="G1" s="64"/>
      <c r="H1" s="64"/>
      <c r="I1" s="64"/>
      <c r="J1" s="64"/>
      <c r="K1" s="64"/>
    </row>
    <row r="2" spans="2:23" ht="15" customHeight="1" x14ac:dyDescent="0.25">
      <c r="B2" s="64"/>
      <c r="C2" s="64"/>
      <c r="D2" s="64"/>
      <c r="E2" s="64"/>
      <c r="F2" s="64"/>
      <c r="G2" s="64"/>
      <c r="H2" s="64"/>
      <c r="I2" s="64"/>
      <c r="J2" s="64"/>
      <c r="K2" s="64"/>
      <c r="M2" s="108" t="s">
        <v>49</v>
      </c>
      <c r="N2" s="109"/>
      <c r="O2" s="109"/>
      <c r="P2" s="109"/>
    </row>
    <row r="3" spans="2:23" ht="15" customHeight="1" x14ac:dyDescent="0.25"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2:23" ht="15" customHeight="1" thickBot="1" x14ac:dyDescent="0.3">
      <c r="M4" s="65" t="s">
        <v>40</v>
      </c>
      <c r="N4" s="66"/>
      <c r="O4" s="66"/>
      <c r="P4" s="67"/>
      <c r="V4" s="68"/>
    </row>
    <row r="5" spans="2:23" ht="15" customHeight="1" x14ac:dyDescent="0.25">
      <c r="E5" s="69"/>
      <c r="F5" s="70" t="str">
        <f>'Zone Selection'!V4</f>
        <v>South East Zone</v>
      </c>
      <c r="G5" s="71"/>
      <c r="H5" s="69"/>
      <c r="I5" s="69"/>
      <c r="M5" s="72"/>
      <c r="N5" s="73"/>
      <c r="O5" s="73"/>
      <c r="P5" s="74"/>
      <c r="V5" s="68"/>
    </row>
    <row r="6" spans="2:23" ht="15" customHeight="1" x14ac:dyDescent="0.25">
      <c r="E6" s="69"/>
      <c r="F6" s="75"/>
      <c r="G6" s="76"/>
      <c r="H6" s="69"/>
      <c r="I6" s="69"/>
      <c r="M6" s="72"/>
      <c r="N6" s="73"/>
      <c r="O6" s="73"/>
      <c r="P6" s="74"/>
      <c r="V6" s="77"/>
    </row>
    <row r="7" spans="2:23" ht="15" customHeight="1" thickBot="1" x14ac:dyDescent="0.3">
      <c r="E7" s="69"/>
      <c r="F7" s="78"/>
      <c r="G7" s="79"/>
      <c r="H7" s="69"/>
      <c r="I7" s="69"/>
      <c r="M7" s="72"/>
      <c r="N7" s="73"/>
      <c r="O7" s="73"/>
      <c r="P7" s="74"/>
      <c r="V7" s="68"/>
    </row>
    <row r="8" spans="2:23" ht="15" customHeight="1" x14ac:dyDescent="0.25">
      <c r="M8" s="72"/>
      <c r="N8" s="73"/>
      <c r="O8" s="73"/>
      <c r="P8" s="74"/>
    </row>
    <row r="9" spans="2:23" ht="15" customHeight="1" x14ac:dyDescent="0.25">
      <c r="C9" s="80" t="s">
        <v>45</v>
      </c>
      <c r="D9" s="80"/>
      <c r="E9" s="80"/>
      <c r="I9" s="81" t="s">
        <v>46</v>
      </c>
      <c r="J9" s="81"/>
      <c r="K9" s="81"/>
      <c r="M9" s="72"/>
      <c r="N9" s="73"/>
      <c r="O9" s="73"/>
      <c r="P9" s="74"/>
      <c r="V9" s="82" t="str">
        <f>'Zone Selection'!V4</f>
        <v>South East Zone</v>
      </c>
      <c r="W9" s="83"/>
    </row>
    <row r="10" spans="2:23" ht="15" customHeight="1" x14ac:dyDescent="0.25">
      <c r="C10" s="80"/>
      <c r="D10" s="80"/>
      <c r="E10" s="80"/>
      <c r="I10" s="81"/>
      <c r="J10" s="81"/>
      <c r="K10" s="81"/>
      <c r="M10" s="72"/>
      <c r="N10" s="73"/>
      <c r="O10" s="73"/>
      <c r="P10" s="74"/>
      <c r="V10" s="84"/>
      <c r="W10" s="85"/>
    </row>
    <row r="11" spans="2:23" ht="15" customHeight="1" x14ac:dyDescent="0.25">
      <c r="M11" s="86"/>
      <c r="N11" s="87"/>
      <c r="O11" s="87"/>
      <c r="P11" s="88"/>
    </row>
    <row r="12" spans="2:23" ht="15" customHeight="1" x14ac:dyDescent="0.25">
      <c r="B12" s="89" t="s">
        <v>37</v>
      </c>
      <c r="C12" s="89" t="s">
        <v>8</v>
      </c>
      <c r="D12" s="89" t="s">
        <v>9</v>
      </c>
      <c r="E12" s="89" t="s">
        <v>10</v>
      </c>
      <c r="H12" s="89" t="s">
        <v>37</v>
      </c>
      <c r="I12" s="89" t="s">
        <v>8</v>
      </c>
      <c r="J12" s="89" t="s">
        <v>9</v>
      </c>
      <c r="K12" s="89" t="s">
        <v>10</v>
      </c>
      <c r="V12" s="90" t="s">
        <v>4</v>
      </c>
      <c r="W12" s="91">
        <f>IF($V$9='LSG Scale Factors by Zone'!$B$14,'LSG Scale Factors by Zone'!B15,IF($V$9='LSG Scale Factors by Zone'!$C$14,'LSG Scale Factors by Zone'!C15,IF($V$9='LSG Scale Factors by Zone'!$D$14,'LSG Scale Factors by Zone'!D15,IF($V$9='LSG Scale Factors by Zone'!$E$14,'LSG Scale Factors by Zone'!E15,IF($V$9='LSG Scale Factors by Zone'!$F$14,'LSG Scale Factors by Zone'!F15,IF($V$9='LSG Scale Factors by Zone'!$G$14,'LSG Scale Factors by Zone'!G15,""))))))</f>
        <v>1.44037806</v>
      </c>
    </row>
    <row r="13" spans="2:23" ht="15" customHeight="1" x14ac:dyDescent="0.25">
      <c r="B13" s="2">
        <v>1</v>
      </c>
      <c r="C13" s="93">
        <v>90056.787081433344</v>
      </c>
      <c r="D13" s="93">
        <v>24511.093805618118</v>
      </c>
      <c r="E13" s="93">
        <v>123</v>
      </c>
      <c r="F13" s="92"/>
      <c r="G13" s="92"/>
      <c r="H13" s="1">
        <f>IF(B13="","",B13)</f>
        <v>1</v>
      </c>
      <c r="I13" s="94">
        <f>IF(C13="","",(C13*$W$16)-(D13*$W$17)+$W$14)</f>
        <v>540001.00067966105</v>
      </c>
      <c r="J13" s="94">
        <f>IF(D13="","",(D13*$W$16)+(C13*$W$17)+$W$15)</f>
        <v>169999.99817628955</v>
      </c>
      <c r="K13" s="94">
        <f>IF(E13="","",E13-100)</f>
        <v>23</v>
      </c>
      <c r="V13" s="90" t="s">
        <v>0</v>
      </c>
      <c r="W13" s="91">
        <f>IF($V$9='LSG Scale Factors by Zone'!$B$14,'LSG Scale Factors by Zone'!B16,IF($V$9='LSG Scale Factors by Zone'!$C$14,'LSG Scale Factors by Zone'!C16,IF($V$9='LSG Scale Factors by Zone'!$D$14,'LSG Scale Factors by Zone'!D16,IF($V$9='LSG Scale Factors by Zone'!$E$14,'LSG Scale Factors by Zone'!E16,IF($V$9='LSG Scale Factors by Zone'!$F$14,'LSG Scale Factors by Zone'!F16,IF($V$9='LSG Scale Factors by Zone'!$G$14,'LSG Scale Factors by Zone'!G16,""))))))</f>
        <v>0.99984764000000004</v>
      </c>
    </row>
    <row r="14" spans="2:23" ht="15" customHeight="1" x14ac:dyDescent="0.25">
      <c r="B14" s="2"/>
      <c r="C14" s="93"/>
      <c r="D14" s="93"/>
      <c r="E14" s="93"/>
      <c r="F14" s="92"/>
      <c r="G14" s="92"/>
      <c r="H14" s="1" t="str">
        <f t="shared" ref="H14:H34" si="0">IF(B14="","",B14)</f>
        <v/>
      </c>
      <c r="I14" s="94" t="str">
        <f t="shared" ref="I14:I34" si="1">IF(C14="","",(C14*$W$16)-(D14*$W$17)+$W$14)</f>
        <v/>
      </c>
      <c r="J14" s="94" t="str">
        <f t="shared" ref="J14:J34" si="2">IF(D14="","",(D14*$W$16)+(C14*$W$17)+$W$15)</f>
        <v/>
      </c>
      <c r="K14" s="94" t="str">
        <f t="shared" ref="K14:K34" si="3">IF(E14="","",E14-100)</f>
        <v/>
      </c>
      <c r="V14" s="90" t="s">
        <v>5</v>
      </c>
      <c r="W14" s="91">
        <f>IF($V$9='LSG Scale Factors by Zone'!$B$14,'LSG Scale Factors by Zone'!B17,IF($V$9='LSG Scale Factors by Zone'!$C$14,'LSG Scale Factors by Zone'!C17,IF($V$9='LSG Scale Factors by Zone'!$D$14,'LSG Scale Factors by Zone'!D17,IF($V$9='LSG Scale Factors by Zone'!$E$14,'LSG Scale Factors by Zone'!E17,IF($V$9='LSG Scale Factors by Zone'!$F$14,'LSG Scale Factors by Zone'!F17,IF($V$9='LSG Scale Factors by Zone'!$G$14,'LSG Scale Factors by Zone'!G17,""))))))</f>
        <v>450602.42</v>
      </c>
    </row>
    <row r="15" spans="2:23" ht="15" customHeight="1" x14ac:dyDescent="0.25">
      <c r="B15" s="2"/>
      <c r="C15" s="93"/>
      <c r="D15" s="93"/>
      <c r="E15" s="93"/>
      <c r="F15" s="92"/>
      <c r="G15" s="92"/>
      <c r="H15" s="1" t="str">
        <f t="shared" si="0"/>
        <v/>
      </c>
      <c r="I15" s="94" t="str">
        <f t="shared" si="1"/>
        <v/>
      </c>
      <c r="J15" s="94" t="str">
        <f t="shared" si="2"/>
        <v/>
      </c>
      <c r="K15" s="94" t="str">
        <f t="shared" si="3"/>
        <v/>
      </c>
      <c r="V15" s="90" t="s">
        <v>6</v>
      </c>
      <c r="W15" s="91">
        <f>IF($V$9='LSG Scale Factors by Zone'!$B$14,'LSG Scale Factors by Zone'!B18,IF($V$9='LSG Scale Factors by Zone'!$C$14,'LSG Scale Factors by Zone'!C18,IF($V$9='LSG Scale Factors by Zone'!$D$14,'LSG Scale Factors by Zone'!D18,IF($V$9='LSG Scale Factors by Zone'!$E$14,'LSG Scale Factors by Zone'!E18,IF($V$9='LSG Scale Factors by Zone'!$F$14,'LSG Scale Factors by Zone'!F18,IF($V$9='LSG Scale Factors by Zone'!$G$14,'LSG Scale Factors by Zone'!G18,""))))))</f>
        <v>143236.99799999999</v>
      </c>
    </row>
    <row r="16" spans="2:23" ht="15" customHeight="1" x14ac:dyDescent="0.25">
      <c r="B16" s="2"/>
      <c r="C16" s="93"/>
      <c r="D16" s="93"/>
      <c r="E16" s="93"/>
      <c r="F16" s="92"/>
      <c r="G16" s="92"/>
      <c r="H16" s="1" t="str">
        <f t="shared" si="0"/>
        <v/>
      </c>
      <c r="I16" s="94" t="str">
        <f t="shared" si="1"/>
        <v/>
      </c>
      <c r="J16" s="94" t="str">
        <f t="shared" si="2"/>
        <v/>
      </c>
      <c r="K16" s="94" t="str">
        <f t="shared" si="3"/>
        <v/>
      </c>
      <c r="V16" s="90" t="s">
        <v>2</v>
      </c>
      <c r="W16" s="91">
        <f>IF($V$9='LSG Scale Factors by Zone'!$B$14,'LSG Scale Factors by Zone'!B19,IF($V$9='LSG Scale Factors by Zone'!$C$14,'LSG Scale Factors by Zone'!C19,IF($V$9='LSG Scale Factors by Zone'!$D$14,'LSG Scale Factors by Zone'!D19,IF($V$9='LSG Scale Factors by Zone'!$E$14,'LSG Scale Factors by Zone'!E19,IF($V$9='LSG Scale Factors by Zone'!$F$14,'LSG Scale Factors by Zone'!F19,IF($V$9='LSG Scale Factors by Zone'!$G$14,'LSG Scale Factors by Zone'!G19,""))))))</f>
        <v>0.99953171200000002</v>
      </c>
    </row>
    <row r="17" spans="2:23" ht="15" customHeight="1" x14ac:dyDescent="0.25">
      <c r="B17" s="2"/>
      <c r="C17" s="93"/>
      <c r="D17" s="93"/>
      <c r="E17" s="93"/>
      <c r="F17" s="92"/>
      <c r="G17" s="92"/>
      <c r="H17" s="1" t="str">
        <f t="shared" si="0"/>
        <v/>
      </c>
      <c r="I17" s="94" t="str">
        <f t="shared" si="1"/>
        <v/>
      </c>
      <c r="J17" s="94" t="str">
        <f t="shared" si="2"/>
        <v/>
      </c>
      <c r="K17" s="94" t="str">
        <f t="shared" si="3"/>
        <v/>
      </c>
      <c r="V17" s="90" t="s">
        <v>3</v>
      </c>
      <c r="W17" s="91">
        <f>IF($V$9='LSG Scale Factors by Zone'!$B$14,'LSG Scale Factors by Zone'!B20,IF($V$9='LSG Scale Factors by Zone'!$C$14,'LSG Scale Factors by Zone'!C20,IF($V$9='LSG Scale Factors by Zone'!$D$14,'LSG Scale Factors by Zone'!D20,IF($V$9='LSG Scale Factors by Zone'!$E$14,'LSG Scale Factors by Zone'!E20,IF($V$9='LSG Scale Factors by Zone'!$F$14,'LSG Scale Factors by Zone'!F20,IF($V$9='LSG Scale Factors by Zone'!$G$14,'LSG Scale Factors by Zone'!G20,""))))))</f>
        <v>2.513286E-2</v>
      </c>
    </row>
    <row r="18" spans="2:23" ht="15" customHeight="1" x14ac:dyDescent="0.25">
      <c r="B18" s="2"/>
      <c r="C18" s="93"/>
      <c r="D18" s="93"/>
      <c r="E18" s="93"/>
      <c r="F18" s="92"/>
      <c r="G18" s="92"/>
      <c r="H18" s="1" t="str">
        <f t="shared" si="0"/>
        <v/>
      </c>
      <c r="I18" s="94" t="str">
        <f t="shared" si="1"/>
        <v/>
      </c>
      <c r="J18" s="94" t="str">
        <f t="shared" si="2"/>
        <v/>
      </c>
      <c r="K18" s="94" t="str">
        <f t="shared" si="3"/>
        <v/>
      </c>
    </row>
    <row r="19" spans="2:23" ht="15" customHeight="1" x14ac:dyDescent="0.25">
      <c r="B19" s="2"/>
      <c r="C19" s="93"/>
      <c r="D19" s="93"/>
      <c r="E19" s="93"/>
      <c r="F19" s="92"/>
      <c r="G19" s="92"/>
      <c r="H19" s="1" t="str">
        <f t="shared" si="0"/>
        <v/>
      </c>
      <c r="I19" s="94" t="str">
        <f t="shared" si="1"/>
        <v/>
      </c>
      <c r="J19" s="94" t="str">
        <f t="shared" si="2"/>
        <v/>
      </c>
      <c r="K19" s="94" t="str">
        <f t="shared" si="3"/>
        <v/>
      </c>
    </row>
    <row r="20" spans="2:23" ht="15" customHeight="1" x14ac:dyDescent="0.25">
      <c r="B20" s="2"/>
      <c r="C20" s="93"/>
      <c r="D20" s="93"/>
      <c r="E20" s="93"/>
      <c r="F20" s="92"/>
      <c r="G20" s="92"/>
      <c r="H20" s="1" t="str">
        <f t="shared" si="0"/>
        <v/>
      </c>
      <c r="I20" s="94" t="str">
        <f t="shared" si="1"/>
        <v/>
      </c>
      <c r="J20" s="94" t="str">
        <f t="shared" si="2"/>
        <v/>
      </c>
      <c r="K20" s="94" t="str">
        <f t="shared" si="3"/>
        <v/>
      </c>
    </row>
    <row r="21" spans="2:23" ht="15" customHeight="1" x14ac:dyDescent="0.25">
      <c r="B21" s="2"/>
      <c r="C21" s="93"/>
      <c r="D21" s="93"/>
      <c r="E21" s="93"/>
      <c r="F21" s="92"/>
      <c r="G21" s="92"/>
      <c r="H21" s="1" t="str">
        <f t="shared" si="0"/>
        <v/>
      </c>
      <c r="I21" s="94" t="str">
        <f t="shared" si="1"/>
        <v/>
      </c>
      <c r="J21" s="94" t="str">
        <f t="shared" si="2"/>
        <v/>
      </c>
      <c r="K21" s="94" t="str">
        <f t="shared" si="3"/>
        <v/>
      </c>
    </row>
    <row r="22" spans="2:23" ht="15" customHeight="1" x14ac:dyDescent="0.25">
      <c r="B22" s="2"/>
      <c r="C22" s="93"/>
      <c r="D22" s="93"/>
      <c r="E22" s="93"/>
      <c r="F22" s="92"/>
      <c r="G22" s="92"/>
      <c r="H22" s="1" t="str">
        <f t="shared" si="0"/>
        <v/>
      </c>
      <c r="I22" s="94" t="str">
        <f t="shared" si="1"/>
        <v/>
      </c>
      <c r="J22" s="94" t="str">
        <f t="shared" si="2"/>
        <v/>
      </c>
      <c r="K22" s="94" t="str">
        <f t="shared" si="3"/>
        <v/>
      </c>
    </row>
    <row r="23" spans="2:23" ht="15" customHeight="1" x14ac:dyDescent="0.25">
      <c r="B23" s="2"/>
      <c r="C23" s="93"/>
      <c r="D23" s="93"/>
      <c r="E23" s="93"/>
      <c r="F23" s="92"/>
      <c r="G23" s="92"/>
      <c r="H23" s="1" t="str">
        <f t="shared" si="0"/>
        <v/>
      </c>
      <c r="I23" s="94" t="str">
        <f t="shared" si="1"/>
        <v/>
      </c>
      <c r="J23" s="94" t="str">
        <f t="shared" si="2"/>
        <v/>
      </c>
      <c r="K23" s="94" t="str">
        <f t="shared" si="3"/>
        <v/>
      </c>
    </row>
    <row r="24" spans="2:23" ht="15" customHeight="1" x14ac:dyDescent="0.25">
      <c r="B24" s="2"/>
      <c r="C24" s="93"/>
      <c r="D24" s="93"/>
      <c r="E24" s="93"/>
      <c r="F24" s="92"/>
      <c r="G24" s="92"/>
      <c r="H24" s="1" t="str">
        <f t="shared" si="0"/>
        <v/>
      </c>
      <c r="I24" s="94" t="str">
        <f t="shared" si="1"/>
        <v/>
      </c>
      <c r="J24" s="94" t="str">
        <f t="shared" si="2"/>
        <v/>
      </c>
      <c r="K24" s="94" t="str">
        <f t="shared" si="3"/>
        <v/>
      </c>
    </row>
    <row r="25" spans="2:23" ht="15" customHeight="1" x14ac:dyDescent="0.25">
      <c r="B25" s="2"/>
      <c r="C25" s="93"/>
      <c r="D25" s="93"/>
      <c r="E25" s="93"/>
      <c r="F25" s="92"/>
      <c r="G25" s="92"/>
      <c r="H25" s="1" t="str">
        <f t="shared" si="0"/>
        <v/>
      </c>
      <c r="I25" s="94" t="str">
        <f t="shared" si="1"/>
        <v/>
      </c>
      <c r="J25" s="94" t="str">
        <f t="shared" si="2"/>
        <v/>
      </c>
      <c r="K25" s="94" t="str">
        <f t="shared" si="3"/>
        <v/>
      </c>
    </row>
    <row r="26" spans="2:23" ht="15" customHeight="1" x14ac:dyDescent="0.25">
      <c r="B26" s="2"/>
      <c r="C26" s="93"/>
      <c r="D26" s="93"/>
      <c r="E26" s="93"/>
      <c r="F26" s="92"/>
      <c r="G26" s="92"/>
      <c r="H26" s="1" t="str">
        <f t="shared" si="0"/>
        <v/>
      </c>
      <c r="I26" s="94" t="str">
        <f t="shared" si="1"/>
        <v/>
      </c>
      <c r="J26" s="94" t="str">
        <f t="shared" si="2"/>
        <v/>
      </c>
      <c r="K26" s="94" t="str">
        <f t="shared" si="3"/>
        <v/>
      </c>
    </row>
    <row r="27" spans="2:23" ht="15" customHeight="1" x14ac:dyDescent="0.25">
      <c r="B27" s="2"/>
      <c r="C27" s="93"/>
      <c r="D27" s="93"/>
      <c r="E27" s="93"/>
      <c r="F27" s="92"/>
      <c r="G27" s="92"/>
      <c r="H27" s="1" t="str">
        <f t="shared" si="0"/>
        <v/>
      </c>
      <c r="I27" s="94" t="str">
        <f t="shared" si="1"/>
        <v/>
      </c>
      <c r="J27" s="94" t="str">
        <f t="shared" si="2"/>
        <v/>
      </c>
      <c r="K27" s="94" t="str">
        <f t="shared" si="3"/>
        <v/>
      </c>
    </row>
    <row r="28" spans="2:23" ht="15" customHeight="1" x14ac:dyDescent="0.25">
      <c r="B28" s="2"/>
      <c r="C28" s="93"/>
      <c r="D28" s="93"/>
      <c r="E28" s="93"/>
      <c r="F28" s="92"/>
      <c r="G28" s="92"/>
      <c r="H28" s="1" t="str">
        <f t="shared" si="0"/>
        <v/>
      </c>
      <c r="I28" s="94" t="str">
        <f t="shared" si="1"/>
        <v/>
      </c>
      <c r="J28" s="94" t="str">
        <f t="shared" si="2"/>
        <v/>
      </c>
      <c r="K28" s="94" t="str">
        <f t="shared" si="3"/>
        <v/>
      </c>
    </row>
    <row r="29" spans="2:23" ht="15" customHeight="1" x14ac:dyDescent="0.25">
      <c r="B29" s="2"/>
      <c r="C29" s="93"/>
      <c r="D29" s="93"/>
      <c r="E29" s="93"/>
      <c r="F29" s="92"/>
      <c r="G29" s="92"/>
      <c r="H29" s="1" t="str">
        <f t="shared" si="0"/>
        <v/>
      </c>
      <c r="I29" s="94" t="str">
        <f t="shared" si="1"/>
        <v/>
      </c>
      <c r="J29" s="94" t="str">
        <f t="shared" si="2"/>
        <v/>
      </c>
      <c r="K29" s="94" t="str">
        <f t="shared" si="3"/>
        <v/>
      </c>
    </row>
    <row r="30" spans="2:23" ht="15" customHeight="1" x14ac:dyDescent="0.25">
      <c r="B30" s="2"/>
      <c r="C30" s="93"/>
      <c r="D30" s="93"/>
      <c r="E30" s="93"/>
      <c r="F30" s="92"/>
      <c r="G30" s="92"/>
      <c r="H30" s="1" t="str">
        <f t="shared" si="0"/>
        <v/>
      </c>
      <c r="I30" s="94" t="str">
        <f t="shared" si="1"/>
        <v/>
      </c>
      <c r="J30" s="94" t="str">
        <f t="shared" si="2"/>
        <v/>
      </c>
      <c r="K30" s="94" t="str">
        <f t="shared" si="3"/>
        <v/>
      </c>
    </row>
    <row r="31" spans="2:23" ht="15" customHeight="1" x14ac:dyDescent="0.25">
      <c r="B31" s="2"/>
      <c r="C31" s="93"/>
      <c r="D31" s="93"/>
      <c r="E31" s="93"/>
      <c r="F31" s="92"/>
      <c r="G31" s="92"/>
      <c r="H31" s="1" t="str">
        <f t="shared" si="0"/>
        <v/>
      </c>
      <c r="I31" s="94" t="str">
        <f t="shared" si="1"/>
        <v/>
      </c>
      <c r="J31" s="94" t="str">
        <f t="shared" si="2"/>
        <v/>
      </c>
      <c r="K31" s="94" t="str">
        <f t="shared" si="3"/>
        <v/>
      </c>
    </row>
    <row r="32" spans="2:23" ht="15" customHeight="1" x14ac:dyDescent="0.25">
      <c r="B32" s="2"/>
      <c r="C32" s="93"/>
      <c r="D32" s="93"/>
      <c r="E32" s="93"/>
      <c r="F32" s="92"/>
      <c r="G32" s="92"/>
      <c r="H32" s="1" t="str">
        <f t="shared" si="0"/>
        <v/>
      </c>
      <c r="I32" s="94" t="str">
        <f t="shared" si="1"/>
        <v/>
      </c>
      <c r="J32" s="94" t="str">
        <f t="shared" si="2"/>
        <v/>
      </c>
      <c r="K32" s="94" t="str">
        <f t="shared" si="3"/>
        <v/>
      </c>
    </row>
    <row r="33" spans="2:11" ht="15" customHeight="1" x14ac:dyDescent="0.25">
      <c r="B33" s="2"/>
      <c r="C33" s="93"/>
      <c r="D33" s="93"/>
      <c r="E33" s="93"/>
      <c r="F33" s="92"/>
      <c r="G33" s="92"/>
      <c r="H33" s="1" t="str">
        <f t="shared" si="0"/>
        <v/>
      </c>
      <c r="I33" s="94" t="str">
        <f t="shared" si="1"/>
        <v/>
      </c>
      <c r="J33" s="94" t="str">
        <f t="shared" si="2"/>
        <v/>
      </c>
      <c r="K33" s="94" t="str">
        <f t="shared" si="3"/>
        <v/>
      </c>
    </row>
    <row r="34" spans="2:11" ht="15" customHeight="1" x14ac:dyDescent="0.25">
      <c r="B34" s="2"/>
      <c r="C34" s="93"/>
      <c r="D34" s="93"/>
      <c r="E34" s="93"/>
      <c r="F34" s="92"/>
      <c r="G34" s="92"/>
      <c r="H34" s="1" t="str">
        <f t="shared" si="0"/>
        <v/>
      </c>
      <c r="I34" s="94" t="str">
        <f t="shared" si="1"/>
        <v/>
      </c>
      <c r="J34" s="94" t="str">
        <f t="shared" si="2"/>
        <v/>
      </c>
      <c r="K34" s="94" t="str">
        <f t="shared" si="3"/>
        <v/>
      </c>
    </row>
  </sheetData>
  <sheetProtection password="DEEF" sheet="1" objects="1" scenarios="1" selectLockedCells="1"/>
  <mergeCells count="7">
    <mergeCell ref="M2:P2"/>
    <mergeCell ref="B1:K3"/>
    <mergeCell ref="F5:G7"/>
    <mergeCell ref="C9:E10"/>
    <mergeCell ref="I9:K10"/>
    <mergeCell ref="V9:W10"/>
    <mergeCell ref="M4:P11"/>
  </mergeCells>
  <pageMargins left="0.7" right="0.7" top="0.75" bottom="0.75" header="0.3" footer="0.3"/>
  <pageSetup paperSize="9" orientation="portrait" verticalDpi="0" r:id="rId1"/>
  <ignoredErrors>
    <ignoredError sqref="H13:H3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0" tint="-0.249977111117893"/>
  </sheetPr>
  <dimension ref="A1:L20"/>
  <sheetViews>
    <sheetView zoomScaleNormal="100" workbookViewId="0">
      <selection sqref="A1:XFD1048576"/>
    </sheetView>
  </sheetViews>
  <sheetFormatPr defaultRowHeight="12.75" x14ac:dyDescent="0.2"/>
  <cols>
    <col min="1" max="7" width="20.7109375" style="12" customWidth="1"/>
    <col min="8" max="11" width="9.140625" style="12"/>
    <col min="12" max="12" width="19" style="12" customWidth="1"/>
    <col min="13" max="16384" width="9.140625" style="12"/>
  </cols>
  <sheetData>
    <row r="1" spans="1:12" x14ac:dyDescent="0.2">
      <c r="A1" s="58" t="s">
        <v>1</v>
      </c>
      <c r="B1" s="58"/>
      <c r="C1" s="58"/>
      <c r="D1" s="58"/>
      <c r="E1" s="58"/>
      <c r="F1" s="58"/>
      <c r="G1" s="58"/>
    </row>
    <row r="2" spans="1:12" x14ac:dyDescent="0.2">
      <c r="A2" s="59"/>
      <c r="B2" s="59"/>
      <c r="C2" s="59"/>
      <c r="D2" s="59"/>
      <c r="E2" s="59"/>
      <c r="F2" s="59"/>
      <c r="G2" s="59"/>
    </row>
    <row r="3" spans="1:12" x14ac:dyDescent="0.2">
      <c r="B3" s="60" t="s">
        <v>21</v>
      </c>
      <c r="C3" s="60" t="s">
        <v>22</v>
      </c>
      <c r="D3" s="60" t="s">
        <v>23</v>
      </c>
      <c r="E3" s="60" t="s">
        <v>24</v>
      </c>
      <c r="F3" s="60" t="s">
        <v>25</v>
      </c>
      <c r="G3" s="60" t="s">
        <v>38</v>
      </c>
      <c r="L3" s="60" t="s">
        <v>11</v>
      </c>
    </row>
    <row r="4" spans="1:12" x14ac:dyDescent="0.2">
      <c r="A4" s="61" t="s">
        <v>4</v>
      </c>
      <c r="B4" s="62">
        <v>358.55579884000002</v>
      </c>
      <c r="C4" s="62">
        <v>358.55810730000002</v>
      </c>
      <c r="D4" s="62">
        <v>358.56006098</v>
      </c>
      <c r="E4" s="62">
        <v>358.55752332999998</v>
      </c>
      <c r="F4" s="62">
        <v>358.55962194</v>
      </c>
      <c r="G4" s="62">
        <v>358.55728249999999</v>
      </c>
      <c r="L4" s="60" t="s">
        <v>12</v>
      </c>
    </row>
    <row r="5" spans="1:12" x14ac:dyDescent="0.2">
      <c r="A5" s="61" t="s">
        <v>0</v>
      </c>
      <c r="B5" s="62">
        <v>1.000254411</v>
      </c>
      <c r="C5" s="62">
        <v>1.000243743</v>
      </c>
      <c r="D5" s="62">
        <v>1.000217914</v>
      </c>
      <c r="E5" s="62">
        <v>1.0001924790000001</v>
      </c>
      <c r="F5" s="62">
        <v>1.0001523830000001</v>
      </c>
      <c r="G5" s="62">
        <v>1.0001460529999999</v>
      </c>
      <c r="L5" s="60" t="s">
        <v>13</v>
      </c>
    </row>
    <row r="6" spans="1:12" x14ac:dyDescent="0.2">
      <c r="A6" s="61" t="s">
        <v>5</v>
      </c>
      <c r="B6" s="62">
        <v>-454195.14199999999</v>
      </c>
      <c r="C6" s="62">
        <v>-454182.58100000001</v>
      </c>
      <c r="D6" s="62">
        <v>-454163.48700000002</v>
      </c>
      <c r="E6" s="62">
        <v>-454157.42</v>
      </c>
      <c r="F6" s="62">
        <v>-454129.73499999999</v>
      </c>
      <c r="G6" s="62">
        <v>-454133.10499999998</v>
      </c>
      <c r="L6" s="60" t="s">
        <v>14</v>
      </c>
    </row>
    <row r="7" spans="1:12" x14ac:dyDescent="0.2">
      <c r="A7" s="61" t="s">
        <v>6</v>
      </c>
      <c r="B7" s="62">
        <v>-131867.34</v>
      </c>
      <c r="C7" s="62">
        <v>-131886.23300000001</v>
      </c>
      <c r="D7" s="62">
        <v>-131899.76699999999</v>
      </c>
      <c r="E7" s="62">
        <v>-131872.04399999999</v>
      </c>
      <c r="F7" s="62">
        <v>-131885.18</v>
      </c>
      <c r="G7" s="62">
        <v>-131861.837</v>
      </c>
      <c r="L7" s="60" t="s">
        <v>16</v>
      </c>
    </row>
    <row r="8" spans="1:12" x14ac:dyDescent="0.2">
      <c r="A8" s="61" t="s">
        <v>2</v>
      </c>
      <c r="B8" s="62">
        <f>B5*(COS(RADIANS(B4)))</f>
        <v>0.99993667413976051</v>
      </c>
      <c r="C8" s="62">
        <f t="shared" ref="C8:G8" si="0">C5*(COS(RADIANS(C4)))</f>
        <v>0.99992702441500692</v>
      </c>
      <c r="D8" s="62">
        <f t="shared" si="0"/>
        <v>0.9999020612149907</v>
      </c>
      <c r="E8" s="62">
        <f t="shared" si="0"/>
        <v>0.9998755200784929</v>
      </c>
      <c r="F8" s="62">
        <f t="shared" si="0"/>
        <v>0.99983635829386697</v>
      </c>
      <c r="G8" s="62">
        <f t="shared" si="0"/>
        <v>0.99982900295613808</v>
      </c>
      <c r="L8" s="60" t="s">
        <v>15</v>
      </c>
    </row>
    <row r="9" spans="1:12" x14ac:dyDescent="0.2">
      <c r="A9" s="61" t="s">
        <v>3</v>
      </c>
      <c r="B9" s="62">
        <f>B5*(SIN(RADIANS(B4)))</f>
        <v>-2.5209808314845657E-2</v>
      </c>
      <c r="C9" s="62">
        <f t="shared" ref="C9:G9" si="1">C5*(SIN(RADIANS(C4)))</f>
        <v>-2.5169252178006307E-2</v>
      </c>
      <c r="D9" s="62">
        <f t="shared" si="1"/>
        <v>-2.5134507445428771E-2</v>
      </c>
      <c r="E9" s="62">
        <f t="shared" si="1"/>
        <v>-2.5178153147698359E-2</v>
      </c>
      <c r="F9" s="62">
        <f t="shared" si="1"/>
        <v>-2.5140522155216904E-2</v>
      </c>
      <c r="G9" s="62">
        <f t="shared" si="1"/>
        <v>-2.5181187009621478E-2</v>
      </c>
    </row>
    <row r="12" spans="1:12" x14ac:dyDescent="0.2">
      <c r="A12" s="58" t="s">
        <v>7</v>
      </c>
      <c r="B12" s="58"/>
      <c r="C12" s="58"/>
      <c r="D12" s="58"/>
      <c r="E12" s="58"/>
      <c r="F12" s="58"/>
      <c r="G12" s="58"/>
    </row>
    <row r="13" spans="1:12" x14ac:dyDescent="0.2">
      <c r="A13" s="59"/>
      <c r="B13" s="59"/>
      <c r="C13" s="59"/>
      <c r="D13" s="59"/>
      <c r="E13" s="59"/>
      <c r="F13" s="59"/>
      <c r="G13" s="59"/>
    </row>
    <row r="14" spans="1:12" x14ac:dyDescent="0.2">
      <c r="B14" s="60" t="s">
        <v>21</v>
      </c>
      <c r="C14" s="60" t="s">
        <v>22</v>
      </c>
      <c r="D14" s="60" t="s">
        <v>23</v>
      </c>
      <c r="E14" s="60" t="s">
        <v>24</v>
      </c>
      <c r="F14" s="60" t="s">
        <v>25</v>
      </c>
      <c r="G14" s="60" t="s">
        <v>38</v>
      </c>
    </row>
    <row r="15" spans="1:12" x14ac:dyDescent="0.2">
      <c r="A15" s="61" t="s">
        <v>4</v>
      </c>
      <c r="B15" s="62">
        <v>1.44420116</v>
      </c>
      <c r="C15" s="62">
        <v>1.4418926999999999</v>
      </c>
      <c r="D15" s="62">
        <v>1.4399389010000001</v>
      </c>
      <c r="E15" s="62">
        <v>1.44247667</v>
      </c>
      <c r="F15" s="62">
        <v>1.44037806</v>
      </c>
      <c r="G15" s="62">
        <v>1.44271751</v>
      </c>
    </row>
    <row r="16" spans="1:12" x14ac:dyDescent="0.2">
      <c r="A16" s="61" t="s">
        <v>0</v>
      </c>
      <c r="B16" s="62">
        <v>0.99974565299999996</v>
      </c>
      <c r="C16" s="62">
        <v>0.99975631600000003</v>
      </c>
      <c r="D16" s="62">
        <v>0.99978213299999996</v>
      </c>
      <c r="E16" s="62">
        <v>0.99980755799999999</v>
      </c>
      <c r="F16" s="62">
        <v>0.99984764000000004</v>
      </c>
      <c r="G16" s="62">
        <v>0.99985396800000004</v>
      </c>
    </row>
    <row r="17" spans="1:7" x14ac:dyDescent="0.2">
      <c r="A17" s="61" t="s">
        <v>5</v>
      </c>
      <c r="B17" s="62">
        <v>450612.71799999999</v>
      </c>
      <c r="C17" s="62">
        <v>450610.266</v>
      </c>
      <c r="D17" s="62">
        <v>450607.36300000001</v>
      </c>
      <c r="E17" s="62">
        <v>450607.11099999998</v>
      </c>
      <c r="F17" s="62">
        <v>450602.42</v>
      </c>
      <c r="G17" s="62">
        <v>450603.37900000002</v>
      </c>
    </row>
    <row r="18" spans="1:7" x14ac:dyDescent="0.2">
      <c r="A18" s="61" t="s">
        <v>6</v>
      </c>
      <c r="B18" s="62">
        <v>143236.27100000001</v>
      </c>
      <c r="C18" s="62">
        <v>143238.209</v>
      </c>
      <c r="D18" s="62">
        <v>143239.59</v>
      </c>
      <c r="E18" s="62">
        <v>143235.329</v>
      </c>
      <c r="F18" s="62">
        <v>143236.99799999999</v>
      </c>
      <c r="G18" s="62">
        <v>143233.05799999999</v>
      </c>
    </row>
    <row r="19" spans="1:7" x14ac:dyDescent="0.2">
      <c r="A19" s="61" t="s">
        <v>2</v>
      </c>
      <c r="B19" s="62">
        <v>0.999428078</v>
      </c>
      <c r="C19" s="62">
        <v>0.99943975200000001</v>
      </c>
      <c r="D19" s="62">
        <v>0.99946641800000002</v>
      </c>
      <c r="E19" s="62">
        <v>0.99949072100000003</v>
      </c>
      <c r="F19" s="62">
        <v>0.99953171200000002</v>
      </c>
      <c r="G19" s="62">
        <v>0.99953701100000003</v>
      </c>
    </row>
    <row r="20" spans="1:7" x14ac:dyDescent="0.2">
      <c r="A20" s="61" t="s">
        <v>3</v>
      </c>
      <c r="B20" s="62">
        <v>2.5196986000000001E-2</v>
      </c>
      <c r="C20" s="62">
        <v>2.5156986999999999E-2</v>
      </c>
      <c r="D20" s="62">
        <v>2.5123557000000001E-2</v>
      </c>
      <c r="E20" s="62">
        <v>2.5168464000000002E-2</v>
      </c>
      <c r="F20" s="62">
        <v>2.513286E-2</v>
      </c>
      <c r="G20" s="62">
        <v>2.5173833E-2</v>
      </c>
    </row>
  </sheetData>
  <sheetProtection password="DEEF" sheet="1" objects="1" scenarios="1" selectLockedCells="1"/>
  <mergeCells count="2">
    <mergeCell ref="A1:G1"/>
    <mergeCell ref="A12:G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AL66"/>
  <sheetViews>
    <sheetView zoomScale="90" zoomScaleNormal="90" workbookViewId="0">
      <selection activeCell="G5" sqref="G5"/>
    </sheetView>
  </sheetViews>
  <sheetFormatPr defaultRowHeight="15" x14ac:dyDescent="0.25"/>
  <cols>
    <col min="1" max="2" width="13.7109375" style="6" customWidth="1"/>
    <col min="3" max="3" width="4.7109375" style="6" customWidth="1"/>
    <col min="4" max="5" width="13.7109375" style="6" customWidth="1"/>
    <col min="6" max="6" width="4.7109375" style="6" customWidth="1"/>
    <col min="7" max="8" width="13.7109375" style="6" customWidth="1"/>
    <col min="9" max="9" width="4.7109375" style="6" customWidth="1"/>
    <col min="10" max="11" width="13.7109375" style="6" customWidth="1"/>
    <col min="12" max="12" width="4.7109375" style="6" customWidth="1"/>
    <col min="13" max="14" width="13.7109375" style="6" customWidth="1"/>
    <col min="15" max="15" width="4.7109375" style="6" customWidth="1"/>
    <col min="16" max="17" width="13.7109375" style="6" customWidth="1"/>
    <col min="18" max="18" width="9.140625" style="6"/>
    <col min="19" max="20" width="13.7109375" style="6" customWidth="1"/>
    <col min="21" max="21" width="4.7109375" style="6" customWidth="1"/>
    <col min="22" max="23" width="13.7109375" style="6" customWidth="1"/>
    <col min="24" max="24" width="4.7109375" style="6" customWidth="1"/>
    <col min="25" max="26" width="13.7109375" style="6" customWidth="1"/>
    <col min="27" max="27" width="4.7109375" style="6" customWidth="1"/>
    <col min="28" max="29" width="13.7109375" style="6" customWidth="1"/>
    <col min="30" max="30" width="4.7109375" style="6" customWidth="1"/>
    <col min="31" max="32" width="13.7109375" style="6" customWidth="1"/>
    <col min="33" max="33" width="4.7109375" style="6" customWidth="1"/>
    <col min="34" max="35" width="13.7109375" style="6" customWidth="1"/>
    <col min="36" max="36" width="4.7109375" style="6" customWidth="1"/>
    <col min="37" max="16384" width="9.140625" style="6"/>
  </cols>
  <sheetData>
    <row r="1" spans="1:38" x14ac:dyDescent="0.25">
      <c r="A1" s="3" t="s">
        <v>34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5"/>
      <c r="S1" s="7" t="s">
        <v>33</v>
      </c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</row>
    <row r="2" spans="1:38" x14ac:dyDescent="0.25">
      <c r="A2" s="8"/>
      <c r="B2" s="9"/>
      <c r="C2" s="9"/>
      <c r="D2" s="9"/>
      <c r="E2" s="10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11"/>
      <c r="R2" s="12"/>
      <c r="S2" s="8"/>
      <c r="T2" s="9"/>
      <c r="U2" s="9"/>
      <c r="V2" s="9"/>
      <c r="W2" s="10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11"/>
      <c r="AJ2" s="12"/>
      <c r="AK2" s="12"/>
      <c r="AL2" s="12"/>
    </row>
    <row r="3" spans="1:38" x14ac:dyDescent="0.25">
      <c r="A3" s="13" t="s">
        <v>17</v>
      </c>
      <c r="B3" s="14"/>
      <c r="C3" s="9"/>
      <c r="D3" s="15" t="s">
        <v>18</v>
      </c>
      <c r="E3" s="16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1"/>
      <c r="R3" s="12"/>
      <c r="S3" s="13" t="s">
        <v>17</v>
      </c>
      <c r="T3" s="14"/>
      <c r="U3" s="9"/>
      <c r="V3" s="15" t="s">
        <v>18</v>
      </c>
      <c r="W3" s="16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11"/>
      <c r="AJ3" s="12"/>
      <c r="AK3" s="12"/>
      <c r="AL3" s="12"/>
    </row>
    <row r="4" spans="1:38" x14ac:dyDescent="0.25">
      <c r="A4" s="17" t="s">
        <v>35</v>
      </c>
      <c r="B4" s="18" t="s">
        <v>36</v>
      </c>
      <c r="C4" s="9"/>
      <c r="D4" s="19" t="str">
        <f>IF(A62=1,"North West Zone",(IF(D62=2,"South West Zone",(IF(G62=3,"South Zone",(IF(J62=4,"Central Zone",(IF(M62=5,"South East Zone",(IF(P62=6,"East Zone","")))))))))))</f>
        <v>South East Zone</v>
      </c>
      <c r="E4" s="20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1"/>
      <c r="R4" s="12"/>
      <c r="S4" s="21" t="s">
        <v>35</v>
      </c>
      <c r="T4" s="22" t="s">
        <v>36</v>
      </c>
      <c r="U4" s="9"/>
      <c r="V4" s="19" t="str">
        <f>IF(S62=1,"North West Zone",(IF(V62=2,"South West Zone",(IF(Y62=3,"South Zone",(IF(AB62=4,"Central Zone",(IF(AE62=5,"South East Zone",(IF(AH62=6,"East Zone","")))))))))))</f>
        <v>South East Zone</v>
      </c>
      <c r="W4" s="20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1"/>
      <c r="AJ4" s="12"/>
      <c r="AK4" s="12"/>
      <c r="AL4" s="12"/>
    </row>
    <row r="5" spans="1:38" x14ac:dyDescent="0.25">
      <c r="A5" s="23">
        <f>'BNG to LSG'!C13</f>
        <v>540001</v>
      </c>
      <c r="B5" s="23">
        <f>'BNG to LSG'!D13</f>
        <v>170000</v>
      </c>
      <c r="C5" s="24"/>
      <c r="D5" s="24"/>
      <c r="E5" s="25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6"/>
      <c r="R5" s="27"/>
      <c r="S5" s="28">
        <f>'LSG to BNG'!C13</f>
        <v>90056.787081433344</v>
      </c>
      <c r="T5" s="29">
        <f>'LSG to BNG'!D13</f>
        <v>24511.093805618118</v>
      </c>
      <c r="U5" s="24"/>
      <c r="V5" s="24"/>
      <c r="W5" s="25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6"/>
      <c r="AJ5" s="27"/>
      <c r="AK5" s="27"/>
      <c r="AL5" s="12"/>
    </row>
    <row r="6" spans="1:38" x14ac:dyDescent="0.25">
      <c r="A6" s="30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6"/>
      <c r="R6" s="27"/>
      <c r="S6" s="30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6"/>
      <c r="AJ6" s="27"/>
      <c r="AK6" s="27"/>
      <c r="AL6" s="12"/>
    </row>
    <row r="7" spans="1:38" x14ac:dyDescent="0.25">
      <c r="A7" s="30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6"/>
      <c r="R7" s="27"/>
      <c r="S7" s="30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6"/>
      <c r="AJ7" s="27"/>
      <c r="AK7" s="27"/>
      <c r="AL7" s="12"/>
    </row>
    <row r="8" spans="1:38" x14ac:dyDescent="0.25">
      <c r="A8" s="31" t="str">
        <f>CONCATENATE(A53,A54,A55)</f>
        <v/>
      </c>
      <c r="B8" s="32"/>
      <c r="C8" s="24"/>
      <c r="D8" s="33" t="str">
        <f>CONCATENATE(D53,D54,D55,D56,D57,D58)</f>
        <v/>
      </c>
      <c r="E8" s="34"/>
      <c r="F8" s="24"/>
      <c r="G8" s="32" t="str">
        <f>CONCATENATE(G53,G54,G55,G56)</f>
        <v/>
      </c>
      <c r="H8" s="32"/>
      <c r="I8" s="24"/>
      <c r="J8" s="32" t="str">
        <f>CONCATENATE(J53,J54,J55,J56,J57,J58,J59,J60)</f>
        <v/>
      </c>
      <c r="K8" s="32"/>
      <c r="L8" s="24"/>
      <c r="M8" s="32" t="str">
        <f>CONCATENATE(M53,M54)</f>
        <v>Area 2</v>
      </c>
      <c r="N8" s="32"/>
      <c r="O8" s="24"/>
      <c r="P8" s="32" t="str">
        <f>CONCATENATE(P53,P54,P55,P56)</f>
        <v/>
      </c>
      <c r="Q8" s="35"/>
      <c r="R8" s="27"/>
      <c r="S8" s="31" t="str">
        <f>CONCATENATE(S53,S54,S55)</f>
        <v/>
      </c>
      <c r="T8" s="32"/>
      <c r="U8" s="24"/>
      <c r="V8" s="33" t="str">
        <f>CONCATENATE(V53,V54,V55,V56,V57,V58)</f>
        <v/>
      </c>
      <c r="W8" s="34"/>
      <c r="X8" s="24"/>
      <c r="Y8" s="32" t="str">
        <f>CONCATENATE(Y53,Y54,Y55,Y56)</f>
        <v/>
      </c>
      <c r="Z8" s="32"/>
      <c r="AA8" s="24"/>
      <c r="AB8" s="32" t="str">
        <f>CONCATENATE(AB53,AB54,AB55,AB56,AB57,AB58,AB59,AB60)</f>
        <v/>
      </c>
      <c r="AC8" s="32"/>
      <c r="AD8" s="24"/>
      <c r="AE8" s="32" t="str">
        <f>CONCATENATE(AE53,AE54)</f>
        <v>Area 1Area 2</v>
      </c>
      <c r="AF8" s="32"/>
      <c r="AG8" s="24"/>
      <c r="AH8" s="32" t="str">
        <f>CONCATENATE(AH53,AH54,AH55,AH56)</f>
        <v/>
      </c>
      <c r="AI8" s="35"/>
      <c r="AJ8" s="27"/>
      <c r="AK8" s="27"/>
      <c r="AL8" s="12"/>
    </row>
    <row r="9" spans="1:38" x14ac:dyDescent="0.25">
      <c r="A9" s="30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6"/>
      <c r="R9" s="27"/>
      <c r="S9" s="30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6"/>
      <c r="AJ9" s="27"/>
      <c r="AK9" s="27"/>
      <c r="AL9" s="12"/>
    </row>
    <row r="10" spans="1:38" x14ac:dyDescent="0.25">
      <c r="A10" s="36" t="s">
        <v>21</v>
      </c>
      <c r="B10" s="37"/>
      <c r="C10" s="38"/>
      <c r="D10" s="37" t="s">
        <v>22</v>
      </c>
      <c r="E10" s="37"/>
      <c r="F10" s="38"/>
      <c r="G10" s="37" t="s">
        <v>23</v>
      </c>
      <c r="H10" s="37"/>
      <c r="I10" s="24"/>
      <c r="J10" s="37" t="s">
        <v>24</v>
      </c>
      <c r="K10" s="37"/>
      <c r="L10" s="24"/>
      <c r="M10" s="37" t="s">
        <v>25</v>
      </c>
      <c r="N10" s="37"/>
      <c r="O10" s="24"/>
      <c r="P10" s="37" t="s">
        <v>38</v>
      </c>
      <c r="Q10" s="39"/>
      <c r="R10" s="27"/>
      <c r="S10" s="36" t="s">
        <v>21</v>
      </c>
      <c r="T10" s="37"/>
      <c r="U10" s="38"/>
      <c r="V10" s="37" t="s">
        <v>22</v>
      </c>
      <c r="W10" s="37"/>
      <c r="X10" s="38"/>
      <c r="Y10" s="37" t="s">
        <v>23</v>
      </c>
      <c r="Z10" s="37"/>
      <c r="AA10" s="24"/>
      <c r="AB10" s="37" t="s">
        <v>24</v>
      </c>
      <c r="AC10" s="37"/>
      <c r="AD10" s="24"/>
      <c r="AE10" s="37" t="s">
        <v>25</v>
      </c>
      <c r="AF10" s="37"/>
      <c r="AG10" s="24"/>
      <c r="AH10" s="37" t="s">
        <v>38</v>
      </c>
      <c r="AI10" s="39"/>
      <c r="AJ10" s="27"/>
      <c r="AK10" s="27"/>
      <c r="AL10" s="12"/>
    </row>
    <row r="11" spans="1:38" x14ac:dyDescent="0.25">
      <c r="A11" s="40"/>
      <c r="B11" s="38"/>
      <c r="C11" s="38"/>
      <c r="D11" s="38"/>
      <c r="E11" s="38"/>
      <c r="F11" s="38"/>
      <c r="G11" s="38"/>
      <c r="H11" s="38"/>
      <c r="I11" s="24"/>
      <c r="J11" s="38"/>
      <c r="K11" s="38"/>
      <c r="L11" s="24"/>
      <c r="M11" s="38"/>
      <c r="N11" s="38"/>
      <c r="O11" s="24"/>
      <c r="P11" s="38"/>
      <c r="Q11" s="41"/>
      <c r="R11" s="27"/>
      <c r="S11" s="40"/>
      <c r="T11" s="38"/>
      <c r="U11" s="38"/>
      <c r="V11" s="38"/>
      <c r="W11" s="38"/>
      <c r="X11" s="38"/>
      <c r="Y11" s="38"/>
      <c r="Z11" s="38"/>
      <c r="AA11" s="24"/>
      <c r="AB11" s="38"/>
      <c r="AC11" s="38"/>
      <c r="AD11" s="24"/>
      <c r="AE11" s="38"/>
      <c r="AF11" s="38"/>
      <c r="AG11" s="24"/>
      <c r="AH11" s="38"/>
      <c r="AI11" s="41"/>
      <c r="AJ11" s="27"/>
      <c r="AK11" s="27"/>
      <c r="AL11" s="12"/>
    </row>
    <row r="12" spans="1:38" x14ac:dyDescent="0.25">
      <c r="A12" s="36" t="s">
        <v>26</v>
      </c>
      <c r="B12" s="37"/>
      <c r="C12" s="38"/>
      <c r="D12" s="37" t="s">
        <v>26</v>
      </c>
      <c r="E12" s="37"/>
      <c r="F12" s="38"/>
      <c r="G12" s="37" t="s">
        <v>26</v>
      </c>
      <c r="H12" s="37"/>
      <c r="I12" s="24"/>
      <c r="J12" s="37" t="s">
        <v>26</v>
      </c>
      <c r="K12" s="37"/>
      <c r="L12" s="24"/>
      <c r="M12" s="37" t="s">
        <v>26</v>
      </c>
      <c r="N12" s="37"/>
      <c r="O12" s="24"/>
      <c r="P12" s="37" t="s">
        <v>26</v>
      </c>
      <c r="Q12" s="39"/>
      <c r="R12" s="27"/>
      <c r="S12" s="36" t="s">
        <v>26</v>
      </c>
      <c r="T12" s="37"/>
      <c r="U12" s="38"/>
      <c r="V12" s="37" t="s">
        <v>26</v>
      </c>
      <c r="W12" s="37"/>
      <c r="X12" s="38"/>
      <c r="Y12" s="37" t="s">
        <v>26</v>
      </c>
      <c r="Z12" s="37"/>
      <c r="AA12" s="24"/>
      <c r="AB12" s="37" t="s">
        <v>26</v>
      </c>
      <c r="AC12" s="37"/>
      <c r="AD12" s="24"/>
      <c r="AE12" s="37" t="s">
        <v>26</v>
      </c>
      <c r="AF12" s="37"/>
      <c r="AG12" s="24"/>
      <c r="AH12" s="37" t="s">
        <v>26</v>
      </c>
      <c r="AI12" s="39"/>
      <c r="AJ12" s="27"/>
      <c r="AK12" s="27"/>
      <c r="AL12" s="12"/>
    </row>
    <row r="13" spans="1:38" x14ac:dyDescent="0.25">
      <c r="A13" s="42" t="s">
        <v>19</v>
      </c>
      <c r="B13" s="43" t="s">
        <v>20</v>
      </c>
      <c r="C13" s="38"/>
      <c r="D13" s="43" t="s">
        <v>19</v>
      </c>
      <c r="E13" s="43" t="s">
        <v>20</v>
      </c>
      <c r="F13" s="38"/>
      <c r="G13" s="43" t="s">
        <v>19</v>
      </c>
      <c r="H13" s="43" t="s">
        <v>20</v>
      </c>
      <c r="I13" s="24"/>
      <c r="J13" s="43" t="s">
        <v>19</v>
      </c>
      <c r="K13" s="43" t="s">
        <v>20</v>
      </c>
      <c r="L13" s="24"/>
      <c r="M13" s="43" t="s">
        <v>19</v>
      </c>
      <c r="N13" s="43" t="s">
        <v>20</v>
      </c>
      <c r="O13" s="24"/>
      <c r="P13" s="43" t="s">
        <v>19</v>
      </c>
      <c r="Q13" s="44" t="s">
        <v>20</v>
      </c>
      <c r="R13" s="27"/>
      <c r="S13" s="42" t="s">
        <v>19</v>
      </c>
      <c r="T13" s="43" t="s">
        <v>20</v>
      </c>
      <c r="U13" s="38"/>
      <c r="V13" s="43" t="s">
        <v>19</v>
      </c>
      <c r="W13" s="43" t="s">
        <v>20</v>
      </c>
      <c r="X13" s="38"/>
      <c r="Y13" s="43" t="s">
        <v>19</v>
      </c>
      <c r="Z13" s="43" t="s">
        <v>20</v>
      </c>
      <c r="AA13" s="24"/>
      <c r="AB13" s="43" t="s">
        <v>19</v>
      </c>
      <c r="AC13" s="43" t="s">
        <v>20</v>
      </c>
      <c r="AD13" s="24"/>
      <c r="AE13" s="43" t="s">
        <v>19</v>
      </c>
      <c r="AF13" s="43" t="s">
        <v>20</v>
      </c>
      <c r="AG13" s="24"/>
      <c r="AH13" s="43" t="s">
        <v>19</v>
      </c>
      <c r="AI13" s="44" t="s">
        <v>20</v>
      </c>
      <c r="AJ13" s="27"/>
      <c r="AK13" s="27"/>
      <c r="AL13" s="12"/>
    </row>
    <row r="14" spans="1:38" x14ac:dyDescent="0.25">
      <c r="A14" s="28">
        <v>493500</v>
      </c>
      <c r="B14" s="29">
        <v>198250</v>
      </c>
      <c r="C14" s="38"/>
      <c r="D14" s="29">
        <v>504500</v>
      </c>
      <c r="E14" s="29">
        <v>174500</v>
      </c>
      <c r="F14" s="38"/>
      <c r="G14" s="29">
        <v>515000</v>
      </c>
      <c r="H14" s="29">
        <v>167500</v>
      </c>
      <c r="I14" s="24"/>
      <c r="J14" s="29">
        <v>517000</v>
      </c>
      <c r="K14" s="29">
        <v>185000</v>
      </c>
      <c r="L14" s="24"/>
      <c r="M14" s="29">
        <v>530000</v>
      </c>
      <c r="N14" s="29">
        <v>167500</v>
      </c>
      <c r="O14" s="24"/>
      <c r="P14" s="29">
        <v>538000</v>
      </c>
      <c r="Q14" s="45">
        <v>185000</v>
      </c>
      <c r="R14" s="27"/>
      <c r="S14" s="28">
        <v>44272.476332872408</v>
      </c>
      <c r="T14" s="29">
        <v>53930.039971697028</v>
      </c>
      <c r="U14" s="38"/>
      <c r="V14" s="29">
        <v>54673.66241870966</v>
      </c>
      <c r="W14" s="29">
        <v>29904.11979438673</v>
      </c>
      <c r="X14" s="38"/>
      <c r="Y14" s="29">
        <v>64997.129559398163</v>
      </c>
      <c r="Z14" s="29">
        <v>22640.531686668925</v>
      </c>
      <c r="AA14" s="24"/>
      <c r="AB14" s="29">
        <v>67437.207266578276</v>
      </c>
      <c r="AC14" s="29">
        <v>40088.796734528092</v>
      </c>
      <c r="AD14" s="24"/>
      <c r="AE14" s="29">
        <v>79995.597333628801</v>
      </c>
      <c r="AF14" s="29">
        <v>22263.907967793901</v>
      </c>
      <c r="AG14" s="24"/>
      <c r="AH14" s="29">
        <v>88434.443197372253</v>
      </c>
      <c r="AI14" s="45">
        <v>39560.024583525141</v>
      </c>
      <c r="AJ14" s="27"/>
      <c r="AK14" s="27"/>
      <c r="AL14" s="12"/>
    </row>
    <row r="15" spans="1:38" x14ac:dyDescent="0.25">
      <c r="A15" s="28">
        <v>495000</v>
      </c>
      <c r="B15" s="29">
        <v>199250</v>
      </c>
      <c r="C15" s="38"/>
      <c r="D15" s="29">
        <v>505000</v>
      </c>
      <c r="E15" s="29">
        <v>177000</v>
      </c>
      <c r="F15" s="38"/>
      <c r="G15" s="29">
        <v>522000</v>
      </c>
      <c r="H15" s="29">
        <v>173500</v>
      </c>
      <c r="I15" s="24"/>
      <c r="J15" s="29">
        <v>518000</v>
      </c>
      <c r="K15" s="29">
        <v>197000</v>
      </c>
      <c r="L15" s="24"/>
      <c r="M15" s="29">
        <v>540000</v>
      </c>
      <c r="N15" s="29">
        <v>175000</v>
      </c>
      <c r="O15" s="24"/>
      <c r="P15" s="29">
        <v>539500</v>
      </c>
      <c r="Q15" s="45">
        <v>205000</v>
      </c>
      <c r="R15" s="27"/>
      <c r="S15" s="28">
        <v>45796.566005914472</v>
      </c>
      <c r="T15" s="29">
        <v>54891.187206498696</v>
      </c>
      <c r="U15" s="38"/>
      <c r="V15" s="29">
        <v>55235.523965085566</v>
      </c>
      <c r="W15" s="29">
        <v>32390.377971563023</v>
      </c>
      <c r="X15" s="38"/>
      <c r="Y15" s="29">
        <v>72146.225996007037</v>
      </c>
      <c r="Z15" s="29">
        <v>28463.027734287083</v>
      </c>
      <c r="AA15" s="24"/>
      <c r="AB15" s="29">
        <v>68738.195570755925</v>
      </c>
      <c r="AC15" s="29">
        <v>52061.150124955369</v>
      </c>
      <c r="AD15" s="24"/>
      <c r="AE15" s="29">
        <v>90181.489855851163</v>
      </c>
      <c r="AF15" s="29">
        <v>29510.300737609592</v>
      </c>
      <c r="AG15" s="24"/>
      <c r="AH15" s="29">
        <v>90436.785431809025</v>
      </c>
      <c r="AI15" s="45">
        <v>59517.85821431753</v>
      </c>
      <c r="AJ15" s="27"/>
      <c r="AK15" s="27"/>
      <c r="AL15" s="12"/>
    </row>
    <row r="16" spans="1:38" x14ac:dyDescent="0.25">
      <c r="A16" s="46"/>
      <c r="B16" s="47"/>
      <c r="C16" s="47"/>
      <c r="D16" s="47"/>
      <c r="E16" s="47"/>
      <c r="F16" s="47"/>
      <c r="G16" s="47"/>
      <c r="H16" s="47"/>
      <c r="I16" s="24"/>
      <c r="J16" s="47"/>
      <c r="K16" s="47"/>
      <c r="L16" s="24"/>
      <c r="M16" s="47"/>
      <c r="N16" s="47"/>
      <c r="O16" s="24"/>
      <c r="P16" s="47"/>
      <c r="Q16" s="48"/>
      <c r="R16" s="27"/>
      <c r="S16" s="46"/>
      <c r="T16" s="47"/>
      <c r="U16" s="47"/>
      <c r="V16" s="47"/>
      <c r="W16" s="47"/>
      <c r="X16" s="47"/>
      <c r="Y16" s="47"/>
      <c r="Z16" s="47"/>
      <c r="AA16" s="24"/>
      <c r="AB16" s="47"/>
      <c r="AC16" s="47"/>
      <c r="AD16" s="24"/>
      <c r="AE16" s="47"/>
      <c r="AF16" s="47"/>
      <c r="AG16" s="24"/>
      <c r="AH16" s="47"/>
      <c r="AI16" s="48"/>
      <c r="AJ16" s="27"/>
      <c r="AK16" s="27"/>
      <c r="AL16" s="12"/>
    </row>
    <row r="17" spans="1:38" x14ac:dyDescent="0.25">
      <c r="A17" s="36" t="s">
        <v>27</v>
      </c>
      <c r="B17" s="37"/>
      <c r="C17" s="47"/>
      <c r="D17" s="37" t="s">
        <v>27</v>
      </c>
      <c r="E17" s="37"/>
      <c r="F17" s="47"/>
      <c r="G17" s="37" t="s">
        <v>27</v>
      </c>
      <c r="H17" s="37"/>
      <c r="I17" s="24"/>
      <c r="J17" s="37" t="s">
        <v>27</v>
      </c>
      <c r="K17" s="37"/>
      <c r="L17" s="24"/>
      <c r="M17" s="37" t="s">
        <v>27</v>
      </c>
      <c r="N17" s="37"/>
      <c r="O17" s="24"/>
      <c r="P17" s="37" t="s">
        <v>27</v>
      </c>
      <c r="Q17" s="39"/>
      <c r="R17" s="27"/>
      <c r="S17" s="36" t="s">
        <v>27</v>
      </c>
      <c r="T17" s="37"/>
      <c r="U17" s="47"/>
      <c r="V17" s="37" t="s">
        <v>27</v>
      </c>
      <c r="W17" s="37"/>
      <c r="X17" s="47"/>
      <c r="Y17" s="37" t="s">
        <v>27</v>
      </c>
      <c r="Z17" s="37"/>
      <c r="AA17" s="24"/>
      <c r="AB17" s="37" t="s">
        <v>27</v>
      </c>
      <c r="AC17" s="37"/>
      <c r="AD17" s="24"/>
      <c r="AE17" s="37" t="s">
        <v>27</v>
      </c>
      <c r="AF17" s="37"/>
      <c r="AG17" s="24"/>
      <c r="AH17" s="37" t="s">
        <v>27</v>
      </c>
      <c r="AI17" s="39"/>
      <c r="AJ17" s="27"/>
      <c r="AK17" s="27"/>
      <c r="AL17" s="12"/>
    </row>
    <row r="18" spans="1:38" x14ac:dyDescent="0.25">
      <c r="A18" s="42" t="s">
        <v>19</v>
      </c>
      <c r="B18" s="43" t="s">
        <v>20</v>
      </c>
      <c r="C18" s="47"/>
      <c r="D18" s="43" t="s">
        <v>19</v>
      </c>
      <c r="E18" s="43" t="s">
        <v>20</v>
      </c>
      <c r="F18" s="47"/>
      <c r="G18" s="43" t="s">
        <v>19</v>
      </c>
      <c r="H18" s="43" t="s">
        <v>20</v>
      </c>
      <c r="I18" s="24"/>
      <c r="J18" s="43" t="s">
        <v>19</v>
      </c>
      <c r="K18" s="43" t="s">
        <v>20</v>
      </c>
      <c r="L18" s="24"/>
      <c r="M18" s="43" t="s">
        <v>19</v>
      </c>
      <c r="N18" s="43" t="s">
        <v>20</v>
      </c>
      <c r="O18" s="24"/>
      <c r="P18" s="43" t="s">
        <v>19</v>
      </c>
      <c r="Q18" s="44" t="s">
        <v>20</v>
      </c>
      <c r="R18" s="27"/>
      <c r="S18" s="42" t="s">
        <v>19</v>
      </c>
      <c r="T18" s="43" t="s">
        <v>20</v>
      </c>
      <c r="U18" s="47"/>
      <c r="V18" s="43" t="s">
        <v>19</v>
      </c>
      <c r="W18" s="43" t="s">
        <v>20</v>
      </c>
      <c r="X18" s="47"/>
      <c r="Y18" s="43" t="s">
        <v>19</v>
      </c>
      <c r="Z18" s="43" t="s">
        <v>20</v>
      </c>
      <c r="AA18" s="24"/>
      <c r="AB18" s="43" t="s">
        <v>19</v>
      </c>
      <c r="AC18" s="43" t="s">
        <v>20</v>
      </c>
      <c r="AD18" s="24"/>
      <c r="AE18" s="43" t="s">
        <v>19</v>
      </c>
      <c r="AF18" s="43" t="s">
        <v>20</v>
      </c>
      <c r="AG18" s="24"/>
      <c r="AH18" s="43" t="s">
        <v>19</v>
      </c>
      <c r="AI18" s="44" t="s">
        <v>20</v>
      </c>
      <c r="AJ18" s="27"/>
      <c r="AK18" s="27"/>
      <c r="AL18" s="12"/>
    </row>
    <row r="19" spans="1:38" x14ac:dyDescent="0.25">
      <c r="A19" s="28">
        <v>495000</v>
      </c>
      <c r="B19" s="29">
        <v>188500</v>
      </c>
      <c r="C19" s="47"/>
      <c r="D19" s="29">
        <v>505000</v>
      </c>
      <c r="E19" s="29">
        <v>173500</v>
      </c>
      <c r="F19" s="47"/>
      <c r="G19" s="29">
        <v>522000</v>
      </c>
      <c r="H19" s="29">
        <v>167500</v>
      </c>
      <c r="I19" s="24"/>
      <c r="J19" s="29">
        <v>518000</v>
      </c>
      <c r="K19" s="29">
        <v>184000</v>
      </c>
      <c r="L19" s="24"/>
      <c r="M19" s="29">
        <v>540000</v>
      </c>
      <c r="N19" s="29">
        <v>167500</v>
      </c>
      <c r="O19" s="24"/>
      <c r="P19" s="29">
        <v>539500</v>
      </c>
      <c r="Q19" s="45">
        <v>182500</v>
      </c>
      <c r="R19" s="27"/>
      <c r="S19" s="28">
        <v>45525.560566529864</v>
      </c>
      <c r="T19" s="29">
        <v>44141.867959496274</v>
      </c>
      <c r="U19" s="47"/>
      <c r="V19" s="29">
        <v>55147.431582462566</v>
      </c>
      <c r="W19" s="29">
        <v>28890.633386110509</v>
      </c>
      <c r="X19" s="47"/>
      <c r="Y19" s="29">
        <v>71995.418951334374</v>
      </c>
      <c r="Z19" s="29">
        <v>22463.615366997139</v>
      </c>
      <c r="AA19" s="24"/>
      <c r="AB19" s="29">
        <v>68410.879579835804</v>
      </c>
      <c r="AC19" s="29">
        <v>39062.768363934942</v>
      </c>
      <c r="AD19" s="24"/>
      <c r="AE19" s="29">
        <v>89992.935939687071</v>
      </c>
      <c r="AF19" s="29">
        <v>22011.528050405585</v>
      </c>
      <c r="AG19" s="24"/>
      <c r="AH19" s="29">
        <v>89870.208724092459</v>
      </c>
      <c r="AI19" s="45">
        <v>37021.705647804425</v>
      </c>
      <c r="AJ19" s="27"/>
      <c r="AK19" s="27"/>
      <c r="AL19" s="12"/>
    </row>
    <row r="20" spans="1:38" x14ac:dyDescent="0.25">
      <c r="A20" s="28">
        <v>513500</v>
      </c>
      <c r="B20" s="29">
        <v>202500</v>
      </c>
      <c r="C20" s="47"/>
      <c r="D20" s="29">
        <v>513500</v>
      </c>
      <c r="E20" s="29">
        <v>188500</v>
      </c>
      <c r="F20" s="47"/>
      <c r="G20" s="29">
        <v>523000</v>
      </c>
      <c r="H20" s="29">
        <v>178500</v>
      </c>
      <c r="I20" s="24"/>
      <c r="J20" s="29">
        <v>519500</v>
      </c>
      <c r="K20" s="29">
        <v>197000</v>
      </c>
      <c r="L20" s="24"/>
      <c r="M20" s="29">
        <v>550000</v>
      </c>
      <c r="N20" s="29">
        <v>178000</v>
      </c>
      <c r="O20" s="24"/>
      <c r="P20" s="29">
        <v>540000</v>
      </c>
      <c r="Q20" s="45">
        <v>205000</v>
      </c>
      <c r="R20" s="27"/>
      <c r="S20" s="28">
        <v>64377.326354523306</v>
      </c>
      <c r="T20" s="29">
        <v>57674.599943628273</v>
      </c>
      <c r="U20" s="47"/>
      <c r="V20" s="29">
        <v>64024.350072660251</v>
      </c>
      <c r="W20" s="29">
        <v>43675.600108822575</v>
      </c>
      <c r="X20" s="47"/>
      <c r="Y20" s="29">
        <v>73271.800594449218</v>
      </c>
      <c r="Z20" s="29">
        <v>33437.403532916622</v>
      </c>
      <c r="AA20" s="24"/>
      <c r="AB20" s="29">
        <v>70238.008850873623</v>
      </c>
      <c r="AC20" s="29">
        <v>52023.382895233808</v>
      </c>
      <c r="AD20" s="24"/>
      <c r="AE20" s="29">
        <v>100255.27500525548</v>
      </c>
      <c r="AF20" s="29">
        <v>32258.404590939026</v>
      </c>
      <c r="AG20" s="24"/>
      <c r="AH20" s="29">
        <v>90936.699933286989</v>
      </c>
      <c r="AI20" s="45">
        <v>59505.267620812723</v>
      </c>
      <c r="AJ20" s="27"/>
      <c r="AK20" s="27"/>
      <c r="AL20" s="12"/>
    </row>
    <row r="21" spans="1:38" x14ac:dyDescent="0.25">
      <c r="A21" s="46"/>
      <c r="B21" s="47"/>
      <c r="C21" s="47"/>
      <c r="D21" s="47"/>
      <c r="E21" s="47"/>
      <c r="F21" s="47"/>
      <c r="G21" s="47"/>
      <c r="H21" s="47"/>
      <c r="I21" s="24"/>
      <c r="J21" s="47"/>
      <c r="K21" s="47"/>
      <c r="L21" s="24"/>
      <c r="M21" s="24"/>
      <c r="N21" s="24"/>
      <c r="O21" s="24"/>
      <c r="P21" s="47"/>
      <c r="Q21" s="48"/>
      <c r="R21" s="27"/>
      <c r="S21" s="46"/>
      <c r="T21" s="47"/>
      <c r="U21" s="47"/>
      <c r="V21" s="47"/>
      <c r="W21" s="47"/>
      <c r="X21" s="47"/>
      <c r="Y21" s="47"/>
      <c r="Z21" s="47"/>
      <c r="AA21" s="24"/>
      <c r="AB21" s="47"/>
      <c r="AC21" s="47"/>
      <c r="AD21" s="24"/>
      <c r="AE21" s="24"/>
      <c r="AF21" s="24"/>
      <c r="AG21" s="24"/>
      <c r="AH21" s="47"/>
      <c r="AI21" s="48"/>
      <c r="AJ21" s="27"/>
      <c r="AK21" s="27"/>
      <c r="AL21" s="12"/>
    </row>
    <row r="22" spans="1:38" x14ac:dyDescent="0.25">
      <c r="A22" s="36" t="s">
        <v>28</v>
      </c>
      <c r="B22" s="37"/>
      <c r="C22" s="47"/>
      <c r="D22" s="37" t="s">
        <v>28</v>
      </c>
      <c r="E22" s="37"/>
      <c r="F22" s="47"/>
      <c r="G22" s="37" t="s">
        <v>28</v>
      </c>
      <c r="H22" s="37"/>
      <c r="I22" s="24"/>
      <c r="J22" s="37" t="s">
        <v>28</v>
      </c>
      <c r="K22" s="37"/>
      <c r="L22" s="24"/>
      <c r="M22" s="24"/>
      <c r="N22" s="24"/>
      <c r="O22" s="24"/>
      <c r="P22" s="37" t="s">
        <v>28</v>
      </c>
      <c r="Q22" s="39"/>
      <c r="R22" s="27"/>
      <c r="S22" s="36" t="s">
        <v>28</v>
      </c>
      <c r="T22" s="37"/>
      <c r="U22" s="47"/>
      <c r="V22" s="37" t="s">
        <v>28</v>
      </c>
      <c r="W22" s="37"/>
      <c r="X22" s="47"/>
      <c r="Y22" s="37" t="s">
        <v>28</v>
      </c>
      <c r="Z22" s="37"/>
      <c r="AA22" s="24"/>
      <c r="AB22" s="37" t="s">
        <v>28</v>
      </c>
      <c r="AC22" s="37"/>
      <c r="AD22" s="24"/>
      <c r="AE22" s="24"/>
      <c r="AF22" s="24"/>
      <c r="AG22" s="24"/>
      <c r="AH22" s="37" t="s">
        <v>28</v>
      </c>
      <c r="AI22" s="39"/>
      <c r="AJ22" s="27"/>
      <c r="AK22" s="27"/>
      <c r="AL22" s="12"/>
    </row>
    <row r="23" spans="1:38" x14ac:dyDescent="0.25">
      <c r="A23" s="42" t="s">
        <v>19</v>
      </c>
      <c r="B23" s="43" t="s">
        <v>20</v>
      </c>
      <c r="C23" s="25"/>
      <c r="D23" s="43" t="s">
        <v>19</v>
      </c>
      <c r="E23" s="43" t="s">
        <v>20</v>
      </c>
      <c r="F23" s="25"/>
      <c r="G23" s="43" t="s">
        <v>19</v>
      </c>
      <c r="H23" s="43" t="s">
        <v>20</v>
      </c>
      <c r="I23" s="24"/>
      <c r="J23" s="43" t="s">
        <v>19</v>
      </c>
      <c r="K23" s="43" t="s">
        <v>20</v>
      </c>
      <c r="L23" s="24"/>
      <c r="O23" s="24"/>
      <c r="P23" s="43" t="s">
        <v>19</v>
      </c>
      <c r="Q23" s="44" t="s">
        <v>20</v>
      </c>
      <c r="R23" s="27"/>
      <c r="S23" s="42" t="s">
        <v>19</v>
      </c>
      <c r="T23" s="43" t="s">
        <v>20</v>
      </c>
      <c r="U23" s="25"/>
      <c r="V23" s="43" t="s">
        <v>19</v>
      </c>
      <c r="W23" s="43" t="s">
        <v>20</v>
      </c>
      <c r="X23" s="25"/>
      <c r="Y23" s="43" t="s">
        <v>19</v>
      </c>
      <c r="Z23" s="43" t="s">
        <v>20</v>
      </c>
      <c r="AA23" s="24"/>
      <c r="AB23" s="43" t="s">
        <v>19</v>
      </c>
      <c r="AC23" s="43" t="s">
        <v>20</v>
      </c>
      <c r="AD23" s="24"/>
      <c r="AE23" s="24"/>
      <c r="AF23" s="24"/>
      <c r="AG23" s="24"/>
      <c r="AH23" s="43" t="s">
        <v>19</v>
      </c>
      <c r="AI23" s="44" t="s">
        <v>20</v>
      </c>
      <c r="AJ23" s="27"/>
      <c r="AK23" s="27"/>
      <c r="AL23" s="12"/>
    </row>
    <row r="24" spans="1:38" x14ac:dyDescent="0.25">
      <c r="A24" s="28">
        <v>513500</v>
      </c>
      <c r="B24" s="29">
        <v>187500</v>
      </c>
      <c r="C24" s="25"/>
      <c r="D24" s="29">
        <v>513500</v>
      </c>
      <c r="E24" s="29">
        <v>173500</v>
      </c>
      <c r="F24" s="25"/>
      <c r="G24" s="29">
        <v>523000</v>
      </c>
      <c r="H24" s="29">
        <v>167500</v>
      </c>
      <c r="I24" s="24"/>
      <c r="J24" s="29">
        <v>519500</v>
      </c>
      <c r="K24" s="29">
        <v>182500</v>
      </c>
      <c r="L24" s="24"/>
      <c r="O24" s="24"/>
      <c r="P24" s="29">
        <v>540000</v>
      </c>
      <c r="Q24" s="45">
        <v>178000</v>
      </c>
      <c r="R24" s="27"/>
      <c r="S24" s="28">
        <v>63999.179229800589</v>
      </c>
      <c r="T24" s="29">
        <v>42675.549831531855</v>
      </c>
      <c r="U24" s="25"/>
      <c r="V24" s="29">
        <v>63646.811289990146</v>
      </c>
      <c r="W24" s="29">
        <v>28676.694742597465</v>
      </c>
      <c r="X24" s="25"/>
      <c r="Y24" s="29">
        <v>72995.32101254951</v>
      </c>
      <c r="Z24" s="29">
        <v>22438.480859551724</v>
      </c>
      <c r="AA24" s="24"/>
      <c r="AB24" s="29">
        <v>69872.925630232028</v>
      </c>
      <c r="AC24" s="29">
        <v>37525.187854095653</v>
      </c>
      <c r="AD24" s="24"/>
      <c r="AE24" s="24"/>
      <c r="AF24" s="24"/>
      <c r="AG24" s="24"/>
      <c r="AH24" s="29">
        <v>90256.807884027134</v>
      </c>
      <c r="AI24" s="45">
        <v>32509.88454099698</v>
      </c>
      <c r="AJ24" s="27"/>
      <c r="AK24" s="27"/>
      <c r="AL24" s="12"/>
    </row>
    <row r="25" spans="1:38" x14ac:dyDescent="0.25">
      <c r="A25" s="28">
        <v>517000</v>
      </c>
      <c r="B25" s="29">
        <v>202500</v>
      </c>
      <c r="C25" s="25"/>
      <c r="D25" s="29">
        <v>517000</v>
      </c>
      <c r="E25" s="29">
        <v>187500</v>
      </c>
      <c r="F25" s="25"/>
      <c r="G25" s="29">
        <v>529000</v>
      </c>
      <c r="H25" s="29">
        <v>177500</v>
      </c>
      <c r="I25" s="24"/>
      <c r="J25" s="29">
        <v>522000</v>
      </c>
      <c r="K25" s="29">
        <v>197000</v>
      </c>
      <c r="L25" s="24"/>
      <c r="O25" s="24"/>
      <c r="P25" s="29">
        <v>556500</v>
      </c>
      <c r="Q25" s="45">
        <v>205000</v>
      </c>
      <c r="R25" s="27"/>
      <c r="S25" s="28">
        <v>67877.104714012472</v>
      </c>
      <c r="T25" s="29">
        <v>57586.365614526294</v>
      </c>
      <c r="U25" s="25"/>
      <c r="V25" s="29">
        <v>67498.925405934744</v>
      </c>
      <c r="W25" s="29">
        <v>42587.580701784522</v>
      </c>
      <c r="X25" s="25"/>
      <c r="Y25" s="29">
        <v>79246.078454293718</v>
      </c>
      <c r="Z25" s="29">
        <v>32286.694427029055</v>
      </c>
      <c r="AA25" s="24"/>
      <c r="AB25" s="29">
        <v>72737.697651069902</v>
      </c>
      <c r="AC25" s="29">
        <v>51960.437512364588</v>
      </c>
      <c r="AD25" s="24"/>
      <c r="AE25" s="24"/>
      <c r="AF25" s="24"/>
      <c r="AG25" s="24"/>
      <c r="AH25" s="29">
        <v>107433.8784820633</v>
      </c>
      <c r="AI25" s="45">
        <v>59089.778035153955</v>
      </c>
      <c r="AJ25" s="27"/>
      <c r="AK25" s="27"/>
      <c r="AL25" s="12"/>
    </row>
    <row r="26" spans="1:38" x14ac:dyDescent="0.25">
      <c r="A26" s="49"/>
      <c r="B26" s="25"/>
      <c r="C26" s="25"/>
      <c r="D26" s="25"/>
      <c r="E26" s="25"/>
      <c r="F26" s="25"/>
      <c r="G26" s="25"/>
      <c r="H26" s="25"/>
      <c r="I26" s="24"/>
      <c r="J26" s="25"/>
      <c r="K26" s="25"/>
      <c r="L26" s="24"/>
      <c r="O26" s="24"/>
      <c r="P26" s="25"/>
      <c r="Q26" s="50"/>
      <c r="R26" s="27"/>
      <c r="S26" s="49"/>
      <c r="T26" s="25"/>
      <c r="U26" s="25"/>
      <c r="V26" s="25"/>
      <c r="W26" s="25"/>
      <c r="X26" s="25"/>
      <c r="Y26" s="25"/>
      <c r="Z26" s="25"/>
      <c r="AA26" s="24"/>
      <c r="AB26" s="25"/>
      <c r="AC26" s="25"/>
      <c r="AD26" s="24"/>
      <c r="AE26" s="24"/>
      <c r="AF26" s="24"/>
      <c r="AG26" s="24"/>
      <c r="AH26" s="25"/>
      <c r="AI26" s="50"/>
      <c r="AJ26" s="27"/>
      <c r="AK26" s="27"/>
      <c r="AL26" s="12"/>
    </row>
    <row r="27" spans="1:38" x14ac:dyDescent="0.25">
      <c r="A27" s="49"/>
      <c r="B27" s="25"/>
      <c r="C27" s="25"/>
      <c r="D27" s="37" t="s">
        <v>29</v>
      </c>
      <c r="E27" s="37"/>
      <c r="F27" s="25"/>
      <c r="G27" s="37" t="s">
        <v>29</v>
      </c>
      <c r="H27" s="37"/>
      <c r="I27" s="24"/>
      <c r="J27" s="37" t="s">
        <v>29</v>
      </c>
      <c r="K27" s="37"/>
      <c r="L27" s="24"/>
      <c r="O27" s="24"/>
      <c r="P27" s="37" t="s">
        <v>29</v>
      </c>
      <c r="Q27" s="39"/>
      <c r="R27" s="27"/>
      <c r="S27" s="49"/>
      <c r="T27" s="25"/>
      <c r="U27" s="25"/>
      <c r="V27" s="37" t="s">
        <v>29</v>
      </c>
      <c r="W27" s="37"/>
      <c r="X27" s="25"/>
      <c r="Y27" s="37" t="s">
        <v>29</v>
      </c>
      <c r="Z27" s="37"/>
      <c r="AA27" s="24"/>
      <c r="AB27" s="37" t="s">
        <v>29</v>
      </c>
      <c r="AC27" s="37"/>
      <c r="AD27" s="24"/>
      <c r="AE27" s="24"/>
      <c r="AF27" s="24"/>
      <c r="AG27" s="24"/>
      <c r="AH27" s="37" t="s">
        <v>29</v>
      </c>
      <c r="AI27" s="39"/>
      <c r="AJ27" s="27"/>
      <c r="AK27" s="27"/>
      <c r="AL27" s="12"/>
    </row>
    <row r="28" spans="1:38" x14ac:dyDescent="0.25">
      <c r="A28" s="30"/>
      <c r="B28" s="24"/>
      <c r="C28" s="24"/>
      <c r="D28" s="43" t="s">
        <v>19</v>
      </c>
      <c r="E28" s="43" t="s">
        <v>20</v>
      </c>
      <c r="F28" s="24"/>
      <c r="G28" s="43" t="s">
        <v>19</v>
      </c>
      <c r="H28" s="43" t="s">
        <v>20</v>
      </c>
      <c r="I28" s="24"/>
      <c r="J28" s="43" t="s">
        <v>19</v>
      </c>
      <c r="K28" s="43" t="s">
        <v>20</v>
      </c>
      <c r="L28" s="24"/>
      <c r="O28" s="24"/>
      <c r="P28" s="43" t="s">
        <v>19</v>
      </c>
      <c r="Q28" s="44" t="s">
        <v>20</v>
      </c>
      <c r="R28" s="27"/>
      <c r="S28" s="30"/>
      <c r="T28" s="24"/>
      <c r="U28" s="24"/>
      <c r="V28" s="43" t="s">
        <v>19</v>
      </c>
      <c r="W28" s="43" t="s">
        <v>20</v>
      </c>
      <c r="X28" s="24"/>
      <c r="Y28" s="43" t="s">
        <v>19</v>
      </c>
      <c r="Z28" s="43" t="s">
        <v>20</v>
      </c>
      <c r="AA28" s="24"/>
      <c r="AB28" s="43" t="s">
        <v>19</v>
      </c>
      <c r="AC28" s="43" t="s">
        <v>20</v>
      </c>
      <c r="AD28" s="24"/>
      <c r="AE28" s="24"/>
      <c r="AF28" s="24"/>
      <c r="AG28" s="24"/>
      <c r="AH28" s="43" t="s">
        <v>19</v>
      </c>
      <c r="AI28" s="44" t="s">
        <v>20</v>
      </c>
      <c r="AJ28" s="27"/>
      <c r="AK28" s="27"/>
      <c r="AL28" s="12"/>
    </row>
    <row r="29" spans="1:38" x14ac:dyDescent="0.25">
      <c r="A29" s="30"/>
      <c r="B29" s="24"/>
      <c r="C29" s="24"/>
      <c r="D29" s="29">
        <v>517000</v>
      </c>
      <c r="E29" s="29">
        <v>173500</v>
      </c>
      <c r="F29" s="24"/>
      <c r="G29" s="29">
        <v>529000</v>
      </c>
      <c r="H29" s="29">
        <v>167500</v>
      </c>
      <c r="I29" s="24"/>
      <c r="J29" s="29">
        <v>522000</v>
      </c>
      <c r="K29" s="29">
        <v>178500</v>
      </c>
      <c r="L29" s="24"/>
      <c r="O29" s="24"/>
      <c r="P29" s="29">
        <v>556500</v>
      </c>
      <c r="Q29" s="45">
        <v>186500</v>
      </c>
      <c r="R29" s="27"/>
      <c r="S29" s="30"/>
      <c r="T29" s="24"/>
      <c r="U29" s="24"/>
      <c r="V29" s="29">
        <v>67146.555875442689</v>
      </c>
      <c r="W29" s="29">
        <v>28588.602359974437</v>
      </c>
      <c r="X29" s="24"/>
      <c r="Y29" s="29">
        <v>78994.733379839396</v>
      </c>
      <c r="Z29" s="29">
        <v>22287.673814879148</v>
      </c>
      <c r="AA29" s="24"/>
      <c r="AB29" s="29">
        <v>72271.901817837439</v>
      </c>
      <c r="AC29" s="29">
        <v>33462.740390912455</v>
      </c>
      <c r="AD29" s="24"/>
      <c r="AE29" s="24"/>
      <c r="AF29" s="24"/>
      <c r="AG29" s="24"/>
      <c r="AH29" s="29">
        <v>106968.02652238531</v>
      </c>
      <c r="AI29" s="45">
        <v>40592.941480465379</v>
      </c>
      <c r="AJ29" s="27"/>
      <c r="AK29" s="27"/>
      <c r="AL29" s="12"/>
    </row>
    <row r="30" spans="1:38" x14ac:dyDescent="0.25">
      <c r="A30" s="30"/>
      <c r="B30" s="24"/>
      <c r="C30" s="24"/>
      <c r="D30" s="29">
        <v>518000</v>
      </c>
      <c r="E30" s="29">
        <v>185000</v>
      </c>
      <c r="F30" s="24"/>
      <c r="G30" s="29">
        <v>530000</v>
      </c>
      <c r="H30" s="29">
        <v>175000</v>
      </c>
      <c r="I30" s="24"/>
      <c r="J30" s="29">
        <v>523000</v>
      </c>
      <c r="K30" s="29">
        <v>197000</v>
      </c>
      <c r="L30" s="24"/>
      <c r="O30" s="24"/>
      <c r="P30" s="29">
        <v>557500</v>
      </c>
      <c r="Q30" s="45">
        <v>187500</v>
      </c>
      <c r="R30" s="27"/>
      <c r="S30" s="30"/>
      <c r="T30" s="24"/>
      <c r="U30" s="24"/>
      <c r="V30" s="29">
        <v>68435.929299904732</v>
      </c>
      <c r="W30" s="29">
        <v>40062.593888568983</v>
      </c>
      <c r="X30" s="24"/>
      <c r="Y30" s="29">
        <v>80183.144246895157</v>
      </c>
      <c r="Z30" s="29">
        <v>29761.80476654612</v>
      </c>
      <c r="AA30" s="24"/>
      <c r="AB30" s="29">
        <v>73737.573171148368</v>
      </c>
      <c r="AC30" s="29">
        <v>51935.259359216871</v>
      </c>
      <c r="AD30" s="24"/>
      <c r="AE30" s="24"/>
      <c r="AF30" s="24"/>
      <c r="AG30" s="24"/>
      <c r="AH30" s="29">
        <v>107993.03671235102</v>
      </c>
      <c r="AI30" s="45">
        <v>41567.589296411927</v>
      </c>
      <c r="AJ30" s="27"/>
      <c r="AK30" s="27"/>
      <c r="AL30" s="12"/>
    </row>
    <row r="31" spans="1:38" x14ac:dyDescent="0.25">
      <c r="A31" s="30"/>
      <c r="B31" s="24"/>
      <c r="C31" s="24"/>
      <c r="D31" s="47"/>
      <c r="E31" s="47"/>
      <c r="F31" s="24"/>
      <c r="G31" s="24"/>
      <c r="H31" s="24"/>
      <c r="I31" s="24"/>
      <c r="J31" s="47"/>
      <c r="K31" s="47"/>
      <c r="L31" s="24"/>
      <c r="O31" s="24"/>
      <c r="P31" s="24"/>
      <c r="Q31" s="26"/>
      <c r="R31" s="27"/>
      <c r="S31" s="30"/>
      <c r="T31" s="24"/>
      <c r="U31" s="24"/>
      <c r="V31" s="47"/>
      <c r="W31" s="47"/>
      <c r="X31" s="24"/>
      <c r="Y31" s="24"/>
      <c r="Z31" s="24"/>
      <c r="AA31" s="24"/>
      <c r="AB31" s="47"/>
      <c r="AC31" s="47"/>
      <c r="AD31" s="24"/>
      <c r="AE31" s="24"/>
      <c r="AF31" s="24"/>
      <c r="AG31" s="24"/>
      <c r="AH31" s="24"/>
      <c r="AI31" s="26"/>
      <c r="AJ31" s="27"/>
      <c r="AK31" s="27"/>
      <c r="AL31" s="12"/>
    </row>
    <row r="32" spans="1:38" x14ac:dyDescent="0.25">
      <c r="A32" s="30"/>
      <c r="B32" s="24"/>
      <c r="C32" s="24"/>
      <c r="D32" s="37" t="s">
        <v>30</v>
      </c>
      <c r="E32" s="37"/>
      <c r="F32" s="24"/>
      <c r="G32" s="24"/>
      <c r="H32" s="24"/>
      <c r="I32" s="24"/>
      <c r="J32" s="37" t="s">
        <v>30</v>
      </c>
      <c r="K32" s="37"/>
      <c r="L32" s="24"/>
      <c r="O32" s="24"/>
      <c r="P32" s="24"/>
      <c r="Q32" s="26"/>
      <c r="R32" s="27"/>
      <c r="S32" s="30"/>
      <c r="T32" s="24"/>
      <c r="U32" s="24"/>
      <c r="V32" s="37" t="s">
        <v>30</v>
      </c>
      <c r="W32" s="37"/>
      <c r="X32" s="24"/>
      <c r="Y32" s="24"/>
      <c r="Z32" s="24"/>
      <c r="AA32" s="24"/>
      <c r="AB32" s="37" t="s">
        <v>30</v>
      </c>
      <c r="AC32" s="37"/>
      <c r="AD32" s="24"/>
      <c r="AE32" s="24"/>
      <c r="AF32" s="24"/>
      <c r="AG32" s="24"/>
      <c r="AH32" s="24"/>
      <c r="AI32" s="26"/>
      <c r="AJ32" s="27"/>
      <c r="AK32" s="27"/>
      <c r="AL32" s="12"/>
    </row>
    <row r="33" spans="1:38" x14ac:dyDescent="0.25">
      <c r="A33" s="30"/>
      <c r="B33" s="24"/>
      <c r="C33" s="24"/>
      <c r="D33" s="43" t="s">
        <v>19</v>
      </c>
      <c r="E33" s="43" t="s">
        <v>20</v>
      </c>
      <c r="F33" s="24"/>
      <c r="G33" s="24"/>
      <c r="H33" s="24"/>
      <c r="I33" s="24"/>
      <c r="J33" s="43" t="s">
        <v>19</v>
      </c>
      <c r="K33" s="43" t="s">
        <v>20</v>
      </c>
      <c r="L33" s="24"/>
      <c r="O33" s="24"/>
      <c r="P33" s="24"/>
      <c r="Q33" s="26"/>
      <c r="R33" s="27"/>
      <c r="S33" s="30"/>
      <c r="T33" s="24"/>
      <c r="U33" s="24"/>
      <c r="V33" s="43" t="s">
        <v>19</v>
      </c>
      <c r="W33" s="43" t="s">
        <v>20</v>
      </c>
      <c r="X33" s="24"/>
      <c r="Y33" s="24"/>
      <c r="Z33" s="24"/>
      <c r="AA33" s="24"/>
      <c r="AB33" s="43" t="s">
        <v>19</v>
      </c>
      <c r="AC33" s="43" t="s">
        <v>20</v>
      </c>
      <c r="AD33" s="24"/>
      <c r="AE33" s="24"/>
      <c r="AF33" s="24"/>
      <c r="AG33" s="24"/>
      <c r="AH33" s="24"/>
      <c r="AI33" s="26"/>
      <c r="AJ33" s="27"/>
      <c r="AK33" s="27"/>
      <c r="AL33" s="12"/>
    </row>
    <row r="34" spans="1:38" x14ac:dyDescent="0.25">
      <c r="A34" s="30"/>
      <c r="B34" s="24"/>
      <c r="C34" s="24"/>
      <c r="D34" s="29">
        <v>518000</v>
      </c>
      <c r="E34" s="29">
        <v>173500</v>
      </c>
      <c r="F34" s="24"/>
      <c r="G34" s="24"/>
      <c r="H34" s="24"/>
      <c r="I34" s="24"/>
      <c r="J34" s="29">
        <v>523000</v>
      </c>
      <c r="K34" s="29">
        <v>177500</v>
      </c>
      <c r="L34" s="24"/>
      <c r="O34" s="24"/>
      <c r="P34" s="24"/>
      <c r="Q34" s="26"/>
      <c r="R34" s="27"/>
      <c r="S34" s="30"/>
      <c r="T34" s="24"/>
      <c r="U34" s="24"/>
      <c r="V34" s="29">
        <v>68146.482899857685</v>
      </c>
      <c r="W34" s="29">
        <v>28563.433107796416</v>
      </c>
      <c r="X34" s="24"/>
      <c r="Y34" s="24"/>
      <c r="Z34" s="24"/>
      <c r="AA34" s="24"/>
      <c r="AB34" s="29">
        <v>73246.599184768333</v>
      </c>
      <c r="AC34" s="29">
        <v>32437.686717686243</v>
      </c>
      <c r="AD34" s="24"/>
      <c r="AE34" s="24"/>
      <c r="AF34" s="24"/>
      <c r="AG34" s="24"/>
      <c r="AH34" s="24"/>
      <c r="AI34" s="26"/>
      <c r="AJ34" s="27"/>
      <c r="AK34" s="27"/>
      <c r="AL34" s="12"/>
    </row>
    <row r="35" spans="1:38" x14ac:dyDescent="0.25">
      <c r="A35" s="30"/>
      <c r="B35" s="24"/>
      <c r="C35" s="24"/>
      <c r="D35" s="29">
        <v>519500</v>
      </c>
      <c r="E35" s="29">
        <v>184000</v>
      </c>
      <c r="F35" s="24"/>
      <c r="G35" s="24"/>
      <c r="H35" s="24"/>
      <c r="I35" s="24"/>
      <c r="J35" s="29">
        <v>529000</v>
      </c>
      <c r="K35" s="29">
        <v>197000</v>
      </c>
      <c r="L35" s="24"/>
      <c r="O35" s="24"/>
      <c r="P35" s="24"/>
      <c r="Q35" s="26"/>
      <c r="R35" s="27"/>
      <c r="S35" s="30"/>
      <c r="T35" s="24"/>
      <c r="U35" s="24"/>
      <c r="V35" s="29">
        <v>69910.650584349234</v>
      </c>
      <c r="W35" s="29">
        <v>39024.912985887</v>
      </c>
      <c r="X35" s="24"/>
      <c r="Y35" s="24"/>
      <c r="Z35" s="24"/>
      <c r="AA35" s="24"/>
      <c r="AB35" s="29">
        <v>79736.826291619276</v>
      </c>
      <c r="AC35" s="29">
        <v>51784.190440330683</v>
      </c>
      <c r="AD35" s="24"/>
      <c r="AE35" s="24"/>
      <c r="AF35" s="24"/>
      <c r="AG35" s="24"/>
      <c r="AH35" s="24"/>
      <c r="AI35" s="26"/>
      <c r="AJ35" s="27"/>
      <c r="AK35" s="27"/>
      <c r="AL35" s="12"/>
    </row>
    <row r="36" spans="1:38" x14ac:dyDescent="0.25">
      <c r="A36" s="30"/>
      <c r="B36" s="24"/>
      <c r="C36" s="24"/>
      <c r="D36" s="47"/>
      <c r="E36" s="47"/>
      <c r="F36" s="24"/>
      <c r="G36" s="24"/>
      <c r="H36" s="24"/>
      <c r="I36" s="24"/>
      <c r="J36" s="47"/>
      <c r="K36" s="47"/>
      <c r="L36" s="24"/>
      <c r="O36" s="24"/>
      <c r="P36" s="24"/>
      <c r="Q36" s="26"/>
      <c r="R36" s="27"/>
      <c r="S36" s="30"/>
      <c r="T36" s="24"/>
      <c r="U36" s="24"/>
      <c r="V36" s="47"/>
      <c r="W36" s="47"/>
      <c r="X36" s="24"/>
      <c r="Y36" s="24"/>
      <c r="Z36" s="24"/>
      <c r="AA36" s="24"/>
      <c r="AB36" s="47"/>
      <c r="AC36" s="47"/>
      <c r="AD36" s="24"/>
      <c r="AE36" s="24"/>
      <c r="AF36" s="24"/>
      <c r="AG36" s="24"/>
      <c r="AH36" s="24"/>
      <c r="AI36" s="26"/>
      <c r="AJ36" s="27"/>
      <c r="AK36" s="27"/>
      <c r="AL36" s="12"/>
    </row>
    <row r="37" spans="1:38" x14ac:dyDescent="0.25">
      <c r="A37" s="30"/>
      <c r="B37" s="24"/>
      <c r="C37" s="24"/>
      <c r="D37" s="37" t="s">
        <v>31</v>
      </c>
      <c r="E37" s="37"/>
      <c r="F37" s="24"/>
      <c r="G37" s="24"/>
      <c r="H37" s="24"/>
      <c r="I37" s="24"/>
      <c r="J37" s="37" t="s">
        <v>31</v>
      </c>
      <c r="K37" s="37"/>
      <c r="L37" s="24"/>
      <c r="O37" s="24"/>
      <c r="P37" s="24"/>
      <c r="Q37" s="26"/>
      <c r="R37" s="27"/>
      <c r="S37" s="30"/>
      <c r="T37" s="24"/>
      <c r="U37" s="24"/>
      <c r="V37" s="37" t="s">
        <v>31</v>
      </c>
      <c r="W37" s="37"/>
      <c r="X37" s="24"/>
      <c r="Y37" s="24"/>
      <c r="Z37" s="24"/>
      <c r="AA37" s="24"/>
      <c r="AB37" s="37" t="s">
        <v>31</v>
      </c>
      <c r="AC37" s="37"/>
      <c r="AD37" s="24"/>
      <c r="AE37" s="24"/>
      <c r="AF37" s="24"/>
      <c r="AG37" s="24"/>
      <c r="AH37" s="24"/>
      <c r="AI37" s="26"/>
      <c r="AJ37" s="27"/>
      <c r="AK37" s="27"/>
      <c r="AL37" s="12"/>
    </row>
    <row r="38" spans="1:38" x14ac:dyDescent="0.25">
      <c r="A38" s="30"/>
      <c r="B38" s="24"/>
      <c r="C38" s="24"/>
      <c r="D38" s="43" t="s">
        <v>19</v>
      </c>
      <c r="E38" s="43" t="s">
        <v>20</v>
      </c>
      <c r="F38" s="24"/>
      <c r="G38" s="24"/>
      <c r="H38" s="24"/>
      <c r="I38" s="24"/>
      <c r="J38" s="43" t="s">
        <v>19</v>
      </c>
      <c r="K38" s="43" t="s">
        <v>20</v>
      </c>
      <c r="L38" s="24"/>
      <c r="O38" s="24"/>
      <c r="P38" s="24"/>
      <c r="Q38" s="26"/>
      <c r="R38" s="27"/>
      <c r="S38" s="30"/>
      <c r="T38" s="24"/>
      <c r="U38" s="24"/>
      <c r="V38" s="43" t="s">
        <v>19</v>
      </c>
      <c r="W38" s="43" t="s">
        <v>20</v>
      </c>
      <c r="X38" s="24"/>
      <c r="Y38" s="24"/>
      <c r="Z38" s="24"/>
      <c r="AA38" s="24"/>
      <c r="AB38" s="43" t="s">
        <v>19</v>
      </c>
      <c r="AC38" s="43" t="s">
        <v>20</v>
      </c>
      <c r="AD38" s="24"/>
      <c r="AE38" s="24"/>
      <c r="AF38" s="24"/>
      <c r="AG38" s="24"/>
      <c r="AH38" s="24"/>
      <c r="AI38" s="26"/>
      <c r="AJ38" s="27"/>
      <c r="AK38" s="27"/>
      <c r="AL38" s="12"/>
    </row>
    <row r="39" spans="1:38" x14ac:dyDescent="0.25">
      <c r="A39" s="30"/>
      <c r="B39" s="24"/>
      <c r="C39" s="24"/>
      <c r="D39" s="29">
        <v>519500</v>
      </c>
      <c r="E39" s="29">
        <v>173500</v>
      </c>
      <c r="F39" s="24"/>
      <c r="G39" s="24"/>
      <c r="H39" s="24"/>
      <c r="I39" s="24"/>
      <c r="J39" s="29">
        <v>529000</v>
      </c>
      <c r="K39" s="29">
        <v>175000</v>
      </c>
      <c r="L39" s="24"/>
      <c r="O39" s="24"/>
      <c r="P39" s="24"/>
      <c r="Q39" s="26"/>
      <c r="R39" s="27"/>
      <c r="S39" s="30"/>
      <c r="T39" s="24"/>
      <c r="U39" s="24"/>
      <c r="V39" s="29">
        <v>69646.373436480178</v>
      </c>
      <c r="W39" s="29">
        <v>28525.679229529429</v>
      </c>
      <c r="X39" s="24"/>
      <c r="Y39" s="24"/>
      <c r="Z39" s="24"/>
      <c r="AA39" s="24"/>
      <c r="AB39" s="29">
        <v>79182.906922369904</v>
      </c>
      <c r="AC39" s="29">
        <v>29786.928998603835</v>
      </c>
      <c r="AD39" s="24"/>
      <c r="AE39" s="24"/>
      <c r="AF39" s="24"/>
      <c r="AG39" s="24"/>
      <c r="AH39" s="24"/>
      <c r="AI39" s="26"/>
      <c r="AJ39" s="27"/>
      <c r="AK39" s="27"/>
      <c r="AL39" s="12"/>
    </row>
    <row r="40" spans="1:38" x14ac:dyDescent="0.25">
      <c r="A40" s="30"/>
      <c r="B40" s="24"/>
      <c r="C40" s="24"/>
      <c r="D40" s="29">
        <v>522000</v>
      </c>
      <c r="E40" s="29">
        <v>182500</v>
      </c>
      <c r="F40" s="24"/>
      <c r="G40" s="24"/>
      <c r="H40" s="24"/>
      <c r="I40" s="24"/>
      <c r="J40" s="29">
        <v>538000</v>
      </c>
      <c r="K40" s="29">
        <v>197000</v>
      </c>
      <c r="L40" s="24"/>
      <c r="M40" s="24"/>
      <c r="N40" s="24"/>
      <c r="O40" s="24"/>
      <c r="P40" s="24"/>
      <c r="Q40" s="26"/>
      <c r="R40" s="27"/>
      <c r="S40" s="30"/>
      <c r="T40" s="24"/>
      <c r="U40" s="24"/>
      <c r="V40" s="29">
        <v>72372.714267119765</v>
      </c>
      <c r="W40" s="29">
        <v>37462.099318819441</v>
      </c>
      <c r="X40" s="24"/>
      <c r="Y40" s="24"/>
      <c r="Z40" s="24"/>
      <c r="AA40" s="24"/>
      <c r="AB40" s="29">
        <v>88735.705972325697</v>
      </c>
      <c r="AC40" s="29">
        <v>51557.587062001403</v>
      </c>
      <c r="AD40" s="24"/>
      <c r="AE40" s="24"/>
      <c r="AF40" s="24"/>
      <c r="AG40" s="24"/>
      <c r="AH40" s="24"/>
      <c r="AI40" s="26"/>
      <c r="AJ40" s="27"/>
      <c r="AK40" s="27"/>
      <c r="AL40" s="12"/>
    </row>
    <row r="41" spans="1:38" x14ac:dyDescent="0.25">
      <c r="A41" s="30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6"/>
      <c r="R41" s="27"/>
      <c r="S41" s="30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6"/>
      <c r="AJ41" s="27"/>
      <c r="AK41" s="27"/>
      <c r="AL41" s="12"/>
    </row>
    <row r="42" spans="1:38" x14ac:dyDescent="0.25">
      <c r="A42" s="30"/>
      <c r="B42" s="24"/>
      <c r="C42" s="24"/>
      <c r="D42" s="24"/>
      <c r="E42" s="24"/>
      <c r="F42" s="24"/>
      <c r="G42" s="24"/>
      <c r="H42" s="24"/>
      <c r="I42" s="24"/>
      <c r="J42" s="37" t="s">
        <v>32</v>
      </c>
      <c r="K42" s="37"/>
      <c r="L42" s="24"/>
      <c r="M42" s="24"/>
      <c r="N42" s="24"/>
      <c r="O42" s="24"/>
      <c r="P42" s="24"/>
      <c r="Q42" s="26"/>
      <c r="R42" s="27"/>
      <c r="S42" s="30"/>
      <c r="T42" s="24"/>
      <c r="U42" s="24"/>
      <c r="V42" s="24"/>
      <c r="W42" s="24"/>
      <c r="X42" s="24"/>
      <c r="Y42" s="24"/>
      <c r="Z42" s="24"/>
      <c r="AA42" s="24"/>
      <c r="AB42" s="37" t="s">
        <v>32</v>
      </c>
      <c r="AC42" s="37"/>
      <c r="AD42" s="24"/>
      <c r="AE42" s="24"/>
      <c r="AF42" s="24"/>
      <c r="AG42" s="24"/>
      <c r="AH42" s="24"/>
      <c r="AI42" s="26"/>
      <c r="AJ42" s="27"/>
      <c r="AK42" s="27"/>
      <c r="AL42" s="12"/>
    </row>
    <row r="43" spans="1:38" x14ac:dyDescent="0.25">
      <c r="A43" s="30"/>
      <c r="B43" s="24"/>
      <c r="C43" s="24"/>
      <c r="D43" s="24"/>
      <c r="E43" s="24"/>
      <c r="F43" s="24"/>
      <c r="G43" s="24"/>
      <c r="H43" s="24"/>
      <c r="I43" s="24"/>
      <c r="J43" s="43" t="s">
        <v>19</v>
      </c>
      <c r="K43" s="43" t="s">
        <v>20</v>
      </c>
      <c r="L43" s="24"/>
      <c r="M43" s="24"/>
      <c r="N43" s="24"/>
      <c r="O43" s="24"/>
      <c r="P43" s="24"/>
      <c r="Q43" s="26"/>
      <c r="R43" s="27"/>
      <c r="S43" s="30"/>
      <c r="T43" s="24"/>
      <c r="U43" s="24"/>
      <c r="V43" s="24"/>
      <c r="W43" s="24"/>
      <c r="X43" s="24"/>
      <c r="Y43" s="24"/>
      <c r="Z43" s="24"/>
      <c r="AA43" s="24"/>
      <c r="AB43" s="43" t="s">
        <v>19</v>
      </c>
      <c r="AC43" s="43" t="s">
        <v>20</v>
      </c>
      <c r="AD43" s="24"/>
      <c r="AE43" s="24"/>
      <c r="AF43" s="24"/>
      <c r="AG43" s="24"/>
      <c r="AH43" s="24"/>
      <c r="AI43" s="26"/>
      <c r="AJ43" s="27"/>
      <c r="AK43" s="27"/>
      <c r="AL43" s="12"/>
    </row>
    <row r="44" spans="1:38" x14ac:dyDescent="0.25">
      <c r="A44" s="30"/>
      <c r="B44" s="24"/>
      <c r="C44" s="24"/>
      <c r="D44" s="24"/>
      <c r="E44" s="24"/>
      <c r="F44" s="24"/>
      <c r="G44" s="24"/>
      <c r="H44" s="24"/>
      <c r="I44" s="24"/>
      <c r="J44" s="29">
        <v>538000</v>
      </c>
      <c r="K44" s="29">
        <v>175000</v>
      </c>
      <c r="L44" s="24"/>
      <c r="M44" s="24"/>
      <c r="N44" s="24"/>
      <c r="O44" s="24"/>
      <c r="P44" s="24"/>
      <c r="Q44" s="26"/>
      <c r="R44" s="27"/>
      <c r="S44" s="30"/>
      <c r="T44" s="24"/>
      <c r="U44" s="24"/>
      <c r="V44" s="24"/>
      <c r="W44" s="24"/>
      <c r="X44" s="24"/>
      <c r="Y44" s="24"/>
      <c r="Z44" s="24"/>
      <c r="AA44" s="24"/>
      <c r="AB44" s="29">
        <v>88181.786603076325</v>
      </c>
      <c r="AC44" s="29">
        <v>29560.325620274554</v>
      </c>
      <c r="AD44" s="24"/>
      <c r="AE44" s="24"/>
      <c r="AF44" s="24"/>
      <c r="AG44" s="24"/>
      <c r="AH44" s="24"/>
      <c r="AI44" s="26"/>
      <c r="AJ44" s="27"/>
      <c r="AK44" s="27"/>
      <c r="AL44" s="12"/>
    </row>
    <row r="45" spans="1:38" x14ac:dyDescent="0.25">
      <c r="A45" s="30"/>
      <c r="B45" s="24"/>
      <c r="C45" s="24"/>
      <c r="D45" s="24"/>
      <c r="E45" s="24"/>
      <c r="F45" s="24"/>
      <c r="G45" s="24"/>
      <c r="H45" s="24"/>
      <c r="I45" s="24"/>
      <c r="J45" s="29">
        <v>539500</v>
      </c>
      <c r="K45" s="29">
        <v>185000</v>
      </c>
      <c r="L45" s="24"/>
      <c r="M45" s="24"/>
      <c r="N45" s="24"/>
      <c r="O45" s="24"/>
      <c r="P45" s="24"/>
      <c r="Q45" s="26"/>
      <c r="R45" s="27"/>
      <c r="S45" s="30"/>
      <c r="T45" s="24"/>
      <c r="U45" s="24"/>
      <c r="V45" s="24"/>
      <c r="W45" s="24"/>
      <c r="X45" s="24"/>
      <c r="Y45" s="24"/>
      <c r="Z45" s="24"/>
      <c r="AA45" s="24"/>
      <c r="AB45" s="29">
        <v>89933.381414671137</v>
      </c>
      <c r="AC45" s="29">
        <v>39521.313591337937</v>
      </c>
      <c r="AD45" s="24"/>
      <c r="AE45" s="24"/>
      <c r="AF45" s="24"/>
      <c r="AG45" s="24"/>
      <c r="AH45" s="24"/>
      <c r="AI45" s="26"/>
      <c r="AJ45" s="27"/>
      <c r="AK45" s="27"/>
      <c r="AL45" s="12"/>
    </row>
    <row r="46" spans="1:38" x14ac:dyDescent="0.25">
      <c r="A46" s="30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6"/>
      <c r="R46" s="27"/>
      <c r="S46" s="30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6"/>
      <c r="AJ46" s="27"/>
      <c r="AK46" s="27"/>
      <c r="AL46" s="12"/>
    </row>
    <row r="47" spans="1:38" x14ac:dyDescent="0.25">
      <c r="A47" s="30"/>
      <c r="B47" s="24"/>
      <c r="C47" s="24"/>
      <c r="D47" s="24"/>
      <c r="E47" s="24"/>
      <c r="F47" s="24"/>
      <c r="G47" s="24"/>
      <c r="H47" s="24"/>
      <c r="I47" s="24"/>
      <c r="J47" s="37" t="s">
        <v>39</v>
      </c>
      <c r="K47" s="37"/>
      <c r="L47" s="24"/>
      <c r="M47" s="24"/>
      <c r="N47" s="24"/>
      <c r="O47" s="24"/>
      <c r="P47" s="24"/>
      <c r="Q47" s="26"/>
      <c r="R47" s="27"/>
      <c r="S47" s="30"/>
      <c r="T47" s="24"/>
      <c r="U47" s="24"/>
      <c r="V47" s="24"/>
      <c r="W47" s="24"/>
      <c r="X47" s="24"/>
      <c r="Y47" s="24"/>
      <c r="Z47" s="24"/>
      <c r="AA47" s="24"/>
      <c r="AB47" s="37" t="s">
        <v>39</v>
      </c>
      <c r="AC47" s="37"/>
      <c r="AD47" s="24"/>
      <c r="AE47" s="24"/>
      <c r="AF47" s="24"/>
      <c r="AG47" s="24"/>
      <c r="AH47" s="24"/>
      <c r="AI47" s="26"/>
      <c r="AJ47" s="27"/>
      <c r="AK47" s="27"/>
      <c r="AL47" s="12"/>
    </row>
    <row r="48" spans="1:38" x14ac:dyDescent="0.25">
      <c r="A48" s="30"/>
      <c r="B48" s="24"/>
      <c r="C48" s="24"/>
      <c r="D48" s="24"/>
      <c r="E48" s="24"/>
      <c r="F48" s="24"/>
      <c r="G48" s="24"/>
      <c r="H48" s="24"/>
      <c r="I48" s="24"/>
      <c r="J48" s="43" t="s">
        <v>19</v>
      </c>
      <c r="K48" s="43" t="s">
        <v>20</v>
      </c>
      <c r="L48" s="24"/>
      <c r="M48" s="24"/>
      <c r="N48" s="24"/>
      <c r="O48" s="24"/>
      <c r="P48" s="24"/>
      <c r="Q48" s="26"/>
      <c r="R48" s="27"/>
      <c r="S48" s="30"/>
      <c r="T48" s="24"/>
      <c r="U48" s="24"/>
      <c r="V48" s="24"/>
      <c r="W48" s="24"/>
      <c r="X48" s="24"/>
      <c r="Y48" s="24"/>
      <c r="Z48" s="24"/>
      <c r="AA48" s="24"/>
      <c r="AB48" s="43" t="s">
        <v>19</v>
      </c>
      <c r="AC48" s="43" t="s">
        <v>20</v>
      </c>
      <c r="AD48" s="24"/>
      <c r="AE48" s="24"/>
      <c r="AF48" s="24"/>
      <c r="AG48" s="24"/>
      <c r="AH48" s="24"/>
      <c r="AI48" s="26"/>
      <c r="AJ48" s="27"/>
      <c r="AK48" s="27"/>
      <c r="AL48" s="12"/>
    </row>
    <row r="49" spans="1:38" x14ac:dyDescent="0.25">
      <c r="A49" s="30"/>
      <c r="B49" s="24"/>
      <c r="C49" s="24"/>
      <c r="D49" s="24"/>
      <c r="E49" s="24"/>
      <c r="F49" s="24"/>
      <c r="G49" s="24"/>
      <c r="H49" s="24"/>
      <c r="I49" s="24"/>
      <c r="J49" s="29">
        <v>539500</v>
      </c>
      <c r="K49" s="29">
        <v>175000</v>
      </c>
      <c r="L49" s="24"/>
      <c r="M49" s="24"/>
      <c r="N49" s="24"/>
      <c r="O49" s="24"/>
      <c r="P49" s="24"/>
      <c r="Q49" s="26"/>
      <c r="R49" s="27"/>
      <c r="S49" s="30"/>
      <c r="T49" s="24"/>
      <c r="U49" s="24"/>
      <c r="V49" s="24"/>
      <c r="W49" s="24"/>
      <c r="X49" s="24"/>
      <c r="Y49" s="24"/>
      <c r="Z49" s="24"/>
      <c r="AA49" s="24"/>
      <c r="AB49" s="29">
        <v>89681.59988319414</v>
      </c>
      <c r="AC49" s="29">
        <v>29522.558390552993</v>
      </c>
      <c r="AD49" s="24"/>
      <c r="AE49" s="24"/>
      <c r="AF49" s="24"/>
      <c r="AG49" s="24"/>
      <c r="AH49" s="24"/>
      <c r="AI49" s="26"/>
      <c r="AJ49" s="27"/>
      <c r="AK49" s="27"/>
      <c r="AL49" s="12"/>
    </row>
    <row r="50" spans="1:38" x14ac:dyDescent="0.25">
      <c r="A50" s="30"/>
      <c r="B50" s="24"/>
      <c r="C50" s="24"/>
      <c r="D50" s="24"/>
      <c r="E50" s="24"/>
      <c r="F50" s="24"/>
      <c r="G50" s="24"/>
      <c r="H50" s="24"/>
      <c r="I50" s="24"/>
      <c r="J50" s="29">
        <v>540000</v>
      </c>
      <c r="K50" s="29">
        <v>182500</v>
      </c>
      <c r="L50" s="24"/>
      <c r="M50" s="24"/>
      <c r="N50" s="24"/>
      <c r="O50" s="24"/>
      <c r="P50" s="24"/>
      <c r="Q50" s="26"/>
      <c r="R50" s="27"/>
      <c r="S50" s="30"/>
      <c r="T50" s="24"/>
      <c r="U50" s="24"/>
      <c r="V50" s="24"/>
      <c r="W50" s="24"/>
      <c r="X50" s="24"/>
      <c r="Y50" s="24"/>
      <c r="Z50" s="24"/>
      <c r="AA50" s="24"/>
      <c r="AB50" s="29">
        <v>90370.37379184115</v>
      </c>
      <c r="AC50" s="29">
        <v>37009.035714567843</v>
      </c>
      <c r="AD50" s="24"/>
      <c r="AE50" s="24"/>
      <c r="AF50" s="24"/>
      <c r="AG50" s="24"/>
      <c r="AH50" s="24"/>
      <c r="AI50" s="26"/>
      <c r="AJ50" s="27"/>
      <c r="AK50" s="27"/>
      <c r="AL50" s="12"/>
    </row>
    <row r="51" spans="1:38" x14ac:dyDescent="0.25">
      <c r="A51" s="30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6"/>
      <c r="R51" s="27"/>
      <c r="S51" s="30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6"/>
      <c r="AJ51" s="27"/>
      <c r="AK51" s="27"/>
      <c r="AL51" s="12"/>
    </row>
    <row r="52" spans="1:38" x14ac:dyDescent="0.25">
      <c r="A52" s="30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6"/>
      <c r="R52" s="27"/>
      <c r="S52" s="30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6"/>
      <c r="AJ52" s="27"/>
      <c r="AK52" s="27"/>
      <c r="AL52" s="12"/>
    </row>
    <row r="53" spans="1:38" x14ac:dyDescent="0.25">
      <c r="A53" s="31" t="str">
        <f>IF(AND($A$5&gt;A14,$A$5&lt;A15,$B$5&gt;B14,$B$5&lt;B15),"Area 1","")</f>
        <v/>
      </c>
      <c r="B53" s="32"/>
      <c r="C53" s="24"/>
      <c r="D53" s="32" t="str">
        <f>IF(AND($A$5&gt;D14,$A$5&lt;D15,$B$5&gt;E14,$B$5&lt;E15),"Area 1","")</f>
        <v/>
      </c>
      <c r="E53" s="32"/>
      <c r="F53" s="24"/>
      <c r="G53" s="32" t="str">
        <f>IF(AND($A$5&gt;G14,$A$5&lt;G15,$B$5&gt;H14,$B$5&lt;H15),"Area 1","")</f>
        <v/>
      </c>
      <c r="H53" s="32"/>
      <c r="I53" s="24"/>
      <c r="J53" s="32" t="str">
        <f>IF(AND($A$5&gt;J14,$A$5&lt;J15,$B$5&gt;K14,$B$5&lt;K15),"Area 1","")</f>
        <v/>
      </c>
      <c r="K53" s="32"/>
      <c r="L53" s="24"/>
      <c r="M53" s="32" t="str">
        <f>IF(AND($A$5&gt;M14,$A$5&lt;M15,$B$5&gt;N14,$B$5&lt;N15),"Area 1","")</f>
        <v/>
      </c>
      <c r="N53" s="32"/>
      <c r="O53" s="24"/>
      <c r="P53" s="32" t="str">
        <f>IF(AND($A$5&gt;P14,$A$5&lt;P15,$B$5&gt;Q14,$B$5&lt;Q15),"Area 1","")</f>
        <v/>
      </c>
      <c r="Q53" s="35"/>
      <c r="R53" s="27"/>
      <c r="S53" s="31" t="str">
        <f>IF(AND($S$5&gt;S14,$S$5&lt;S15,$T$5&gt;T14,$T$5&lt;T15),"Area 1","")</f>
        <v/>
      </c>
      <c r="T53" s="32"/>
      <c r="U53" s="24"/>
      <c r="V53" s="32" t="str">
        <f>IF(AND($S$5&gt;V14,$S$5&lt;V15,$T$5&gt;W14,$T$5&lt;W15),"Area 1","")</f>
        <v/>
      </c>
      <c r="W53" s="32"/>
      <c r="X53" s="24"/>
      <c r="Y53" s="32" t="str">
        <f>IF(AND($S$5&gt;Y14,$S$5&lt;Y15,$T$5&gt;Z14,$T$5&lt;Z15),"Area 1","")</f>
        <v/>
      </c>
      <c r="Z53" s="32"/>
      <c r="AA53" s="24"/>
      <c r="AB53" s="32" t="str">
        <f>IF(AND($S$5&gt;AB14,$S$5&lt;AB15,$T$5&gt;AC14,$T$5&lt;AC15),"Area 1","")</f>
        <v/>
      </c>
      <c r="AC53" s="32"/>
      <c r="AD53" s="24"/>
      <c r="AE53" s="32" t="str">
        <f>IF(AND($S$5&gt;AE14,$S$5&lt;AE15,$T$5&gt;AF14,$T$5&lt;AF15),"Area 1","")</f>
        <v>Area 1</v>
      </c>
      <c r="AF53" s="32"/>
      <c r="AG53" s="24"/>
      <c r="AH53" s="32" t="str">
        <f>IF(AND($S$5&gt;AH14,$S$5&lt;AH15,$T$5&gt;AI14,$T$5&lt;AI15),"Area 1","")</f>
        <v/>
      </c>
      <c r="AI53" s="35"/>
      <c r="AJ53" s="27"/>
      <c r="AK53" s="27"/>
      <c r="AL53" s="12"/>
    </row>
    <row r="54" spans="1:38" x14ac:dyDescent="0.25">
      <c r="A54" s="31" t="str">
        <f>IF(AND($A$5&gt;A19,$A$5&lt;A20,$B$5&gt;B19,$B$5&lt;B20),"Area 2","")</f>
        <v/>
      </c>
      <c r="B54" s="32"/>
      <c r="C54" s="24"/>
      <c r="D54" s="32" t="str">
        <f>IF(AND($A$5&gt;D19,$A$5&lt;D20,$B$5&gt;E19,$B$5&lt;E20),"Area 2","")</f>
        <v/>
      </c>
      <c r="E54" s="32"/>
      <c r="F54" s="24"/>
      <c r="G54" s="32" t="str">
        <f>IF(AND($A$5&gt;G19,$A$5&lt;G20,$B$5&gt;H19,$B$5&lt;H20),"Area 2","")</f>
        <v/>
      </c>
      <c r="H54" s="32"/>
      <c r="I54" s="24"/>
      <c r="J54" s="32" t="str">
        <f>IF(AND($A$5&gt;J19,$A$5&lt;J20,$B$5&gt;K19,$B$5&lt;K20),"Area 2","")</f>
        <v/>
      </c>
      <c r="K54" s="32"/>
      <c r="L54" s="24"/>
      <c r="M54" s="32" t="str">
        <f>IF(AND($A$5&gt;M19,$A$5&lt;M20,$B$5&gt;N19,$B$5&lt;N20),"Area 2","")</f>
        <v>Area 2</v>
      </c>
      <c r="N54" s="32"/>
      <c r="O54" s="24"/>
      <c r="P54" s="32" t="str">
        <f>IF(AND($A$5&gt;P19,$A$5&lt;P20,$B$5&gt;Q19,$B$5&lt;Q20),"Area 2","")</f>
        <v/>
      </c>
      <c r="Q54" s="35"/>
      <c r="R54" s="27"/>
      <c r="S54" s="31" t="str">
        <f>IF(AND($S$5&gt;S19,$S$5&lt;S20,$T$5&gt;T19,$T$5&lt;T20),"Area 2","")</f>
        <v/>
      </c>
      <c r="T54" s="32"/>
      <c r="U54" s="24"/>
      <c r="V54" s="32" t="str">
        <f>IF(AND($S$5&gt;V19,$S$5&lt;V20,$T$5&gt;W19,$T$5&lt;W20),"Area 2","")</f>
        <v/>
      </c>
      <c r="W54" s="32"/>
      <c r="X54" s="24"/>
      <c r="Y54" s="32" t="str">
        <f>IF(AND($S$5&gt;Y19,$S$5&lt;Y20,$T$5&gt;Z19,$T$5&lt;Z20),"Area 2","")</f>
        <v/>
      </c>
      <c r="Z54" s="32"/>
      <c r="AA54" s="24"/>
      <c r="AB54" s="32" t="str">
        <f>IF(AND($S$5&gt;AB19,$S$5&lt;AB20,$T$5&gt;AC19,$T$5&lt;AC20),"Area 2","")</f>
        <v/>
      </c>
      <c r="AC54" s="32"/>
      <c r="AD54" s="24"/>
      <c r="AE54" s="32" t="str">
        <f>IF(AND($S$5&gt;AE19,$S$5&lt;AE20,$T$5&gt;AF19,$T$5&lt;AF20),"Area 2","")</f>
        <v>Area 2</v>
      </c>
      <c r="AF54" s="32"/>
      <c r="AG54" s="24"/>
      <c r="AH54" s="32" t="str">
        <f>IF(AND($S$5&gt;AH19,$S$5&lt;AH20,$T$5&gt;AI19,$T$5&lt;AI20),"Area 2","")</f>
        <v/>
      </c>
      <c r="AI54" s="35"/>
      <c r="AJ54" s="27"/>
      <c r="AK54" s="27"/>
      <c r="AL54" s="12"/>
    </row>
    <row r="55" spans="1:38" x14ac:dyDescent="0.25">
      <c r="A55" s="31" t="str">
        <f>IF(AND($A$5&gt;A24,$A$5&lt;A25,$B$5&gt;B24,$B$5&lt;B25),"Area 3","")</f>
        <v/>
      </c>
      <c r="B55" s="32"/>
      <c r="C55" s="24"/>
      <c r="D55" s="32" t="str">
        <f>IF(AND($A$5&gt;D24,$A$5&lt;D25,$B$5&gt;E24,$B$5&lt;E25),"Area 3","")</f>
        <v/>
      </c>
      <c r="E55" s="32"/>
      <c r="F55" s="24"/>
      <c r="G55" s="32" t="str">
        <f>IF(AND($A$5&gt;G24,$A$5&lt;G25,$B$5&gt;H24,$B$5&lt;H25),"Area 3","")</f>
        <v/>
      </c>
      <c r="H55" s="32"/>
      <c r="I55" s="24"/>
      <c r="J55" s="32" t="str">
        <f>IF(AND($A$5&gt;J24,$A$5&lt;J25,$B$5&gt;K24,$B$5&lt;K25),"Area 3","")</f>
        <v/>
      </c>
      <c r="K55" s="32"/>
      <c r="L55" s="24"/>
      <c r="M55" s="24"/>
      <c r="N55" s="24"/>
      <c r="O55" s="24"/>
      <c r="P55" s="32" t="str">
        <f>IF(AND($A$5&gt;P24,$A$5&lt;P25,$B$5&gt;Q24,$B$5&lt;Q25),"Area 3","")</f>
        <v/>
      </c>
      <c r="Q55" s="35"/>
      <c r="R55" s="27"/>
      <c r="S55" s="31" t="str">
        <f>IF(AND($S$5&gt;S24,$S$5&lt;S25,$T$5&gt;T24,$T$5&lt;T25),"Area 3","")</f>
        <v/>
      </c>
      <c r="T55" s="32"/>
      <c r="U55" s="24"/>
      <c r="V55" s="32" t="str">
        <f>IF(AND($S$5&gt;V24,$S$5&lt;V25,$T$5&gt;W24,$T$5&lt;W25),"Area 3","")</f>
        <v/>
      </c>
      <c r="W55" s="32"/>
      <c r="X55" s="24"/>
      <c r="Y55" s="32" t="str">
        <f>IF(AND($S$5&gt;Y24,$S$5&lt;Y25,$T$5&gt;Z24,$T$5&lt;Z25),"Area 3","")</f>
        <v/>
      </c>
      <c r="Z55" s="32"/>
      <c r="AA55" s="24"/>
      <c r="AB55" s="32" t="str">
        <f>IF(AND($S$5&gt;AB24,$S$5&lt;AB25,$T$5&gt;AC24,$T$5&lt;AC25),"Area 3","")</f>
        <v/>
      </c>
      <c r="AC55" s="32"/>
      <c r="AD55" s="24"/>
      <c r="AE55" s="24"/>
      <c r="AF55" s="24"/>
      <c r="AG55" s="24"/>
      <c r="AH55" s="32" t="str">
        <f>IF(AND($S$5&gt;AH24,$S$5&lt;AH25,$T$5&gt;AI24,$T$5&lt;AI25),"Area 3","")</f>
        <v/>
      </c>
      <c r="AI55" s="35"/>
      <c r="AJ55" s="27"/>
      <c r="AK55" s="27"/>
      <c r="AL55" s="12"/>
    </row>
    <row r="56" spans="1:38" x14ac:dyDescent="0.25">
      <c r="A56" s="30"/>
      <c r="B56" s="24"/>
      <c r="C56" s="24"/>
      <c r="D56" s="32" t="str">
        <f>IF(AND($A$5&gt;D29,$A$5&lt;D30,$B$5&gt;E29,$B$5&lt;E30),"Area 4","")</f>
        <v/>
      </c>
      <c r="E56" s="32"/>
      <c r="F56" s="24"/>
      <c r="G56" s="32" t="str">
        <f>IF(AND($A$5&gt;G29,$A$5&lt;G30,$B$5&gt;H29,$B$5&lt;H30),"Area 4","")</f>
        <v/>
      </c>
      <c r="H56" s="32"/>
      <c r="I56" s="24"/>
      <c r="J56" s="32" t="str">
        <f>IF(AND($A$5&gt;J29,$A$5&lt;J30,$B$5&gt;K29,$B$5&lt;K30),"Area 4","")</f>
        <v/>
      </c>
      <c r="K56" s="32"/>
      <c r="L56" s="24"/>
      <c r="M56" s="24"/>
      <c r="N56" s="24"/>
      <c r="O56" s="24"/>
      <c r="P56" s="32" t="str">
        <f>IF(AND($A$5&gt;P29,$A$5&lt;P30,$B$5&gt;Q29,$B$5&lt;Q30),"Area 4","")</f>
        <v/>
      </c>
      <c r="Q56" s="35"/>
      <c r="R56" s="27"/>
      <c r="S56" s="30"/>
      <c r="T56" s="24"/>
      <c r="U56" s="24"/>
      <c r="V56" s="32" t="str">
        <f>IF(AND($S$5&gt;V29,$S$5&lt;V30,$T$5&gt;W29,$T$5&lt;W30),"Area 4","")</f>
        <v/>
      </c>
      <c r="W56" s="32"/>
      <c r="X56" s="24"/>
      <c r="Y56" s="32" t="str">
        <f>IF(AND($S$5&gt;Y29,$S$5&lt;Y30,$T$5&gt;Z29,$T$5&lt;Z30),"Area 4","")</f>
        <v/>
      </c>
      <c r="Z56" s="32"/>
      <c r="AA56" s="24"/>
      <c r="AB56" s="32" t="str">
        <f>IF(AND($S$5&gt;AB29,$S$5&lt;AB30,$T$5&gt;AC29,$T$5&lt;AC30),"Area 4","")</f>
        <v/>
      </c>
      <c r="AC56" s="32"/>
      <c r="AD56" s="24"/>
      <c r="AE56" s="24"/>
      <c r="AF56" s="24"/>
      <c r="AG56" s="24"/>
      <c r="AH56" s="32" t="str">
        <f>IF(AND($S$5&gt;AH29,$S$5&lt;AH30,$T$5&gt;AI29,$T$5&lt;AI30),"Area 4","")</f>
        <v/>
      </c>
      <c r="AI56" s="35"/>
      <c r="AJ56" s="27"/>
      <c r="AK56" s="27"/>
      <c r="AL56" s="12"/>
    </row>
    <row r="57" spans="1:38" x14ac:dyDescent="0.25">
      <c r="A57" s="30"/>
      <c r="B57" s="24"/>
      <c r="C57" s="24"/>
      <c r="D57" s="32" t="str">
        <f>IF(AND($A$5&gt;D34,$A$5&lt;D35,$B$5&gt;E34,$B$5&lt;E35),"Area 5","")</f>
        <v/>
      </c>
      <c r="E57" s="32"/>
      <c r="F57" s="24"/>
      <c r="G57" s="24"/>
      <c r="H57" s="24"/>
      <c r="I57" s="24"/>
      <c r="J57" s="32" t="str">
        <f>IF(AND($A$5&gt;J34,$A$5&lt;J35,$B$5&gt;K34,$B$5&lt;K35),"Area 5","")</f>
        <v/>
      </c>
      <c r="K57" s="32"/>
      <c r="L57" s="24"/>
      <c r="M57" s="24"/>
      <c r="N57" s="24"/>
      <c r="O57" s="24"/>
      <c r="P57" s="24"/>
      <c r="Q57" s="26"/>
      <c r="R57" s="27"/>
      <c r="S57" s="30"/>
      <c r="T57" s="24"/>
      <c r="U57" s="24"/>
      <c r="V57" s="32" t="str">
        <f>IF(AND($S$5&gt;V34,$S$5&lt;V35,$T$5&gt;W34,$T$5&lt;W35),"Area 5","")</f>
        <v/>
      </c>
      <c r="W57" s="32"/>
      <c r="X57" s="24"/>
      <c r="Y57" s="24"/>
      <c r="Z57" s="24"/>
      <c r="AA57" s="24"/>
      <c r="AB57" s="32" t="str">
        <f>IF(AND($S$5&gt;AB34,$S$5&lt;AB35,$T$5&gt;AC34,$T$5&lt;AC35),"Area 5","")</f>
        <v/>
      </c>
      <c r="AC57" s="32"/>
      <c r="AD57" s="24"/>
      <c r="AE57" s="24"/>
      <c r="AF57" s="24"/>
      <c r="AG57" s="24"/>
      <c r="AH57" s="24"/>
      <c r="AI57" s="26"/>
      <c r="AJ57" s="27"/>
      <c r="AK57" s="27"/>
      <c r="AL57" s="12"/>
    </row>
    <row r="58" spans="1:38" x14ac:dyDescent="0.25">
      <c r="A58" s="30"/>
      <c r="B58" s="24"/>
      <c r="C58" s="24"/>
      <c r="D58" s="32" t="str">
        <f>IF(AND($A$5&gt;D39,$A$5&lt;D40,$B$5&gt;E39,$B$5&lt;E40),"Area 6","")</f>
        <v/>
      </c>
      <c r="E58" s="32"/>
      <c r="F58" s="24"/>
      <c r="G58" s="24"/>
      <c r="H58" s="24"/>
      <c r="I58" s="24"/>
      <c r="J58" s="32" t="str">
        <f>IF(AND($A$5&gt;J39,$A$5&lt;J40,$B$5&gt;K39,$B$5&lt;K40),"Area 6","")</f>
        <v/>
      </c>
      <c r="K58" s="32"/>
      <c r="L58" s="24"/>
      <c r="M58" s="24"/>
      <c r="N58" s="24"/>
      <c r="O58" s="24"/>
      <c r="P58" s="24"/>
      <c r="Q58" s="26"/>
      <c r="R58" s="27"/>
      <c r="S58" s="30"/>
      <c r="T58" s="24"/>
      <c r="U58" s="24"/>
      <c r="V58" s="32" t="str">
        <f>IF(AND($S$5&gt;V39,$S$5&lt;V40,$T$5&gt;W39,$T$5&lt;W40),"Area 6","")</f>
        <v/>
      </c>
      <c r="W58" s="32"/>
      <c r="X58" s="24"/>
      <c r="Y58" s="24"/>
      <c r="Z58" s="24"/>
      <c r="AA58" s="24"/>
      <c r="AB58" s="32" t="str">
        <f>IF(AND($S$5&gt;AB39,$S$5&lt;AB40,$T$5&gt;AC39,$T$5&lt;AC40),"Area 6","")</f>
        <v/>
      </c>
      <c r="AC58" s="32"/>
      <c r="AD58" s="24"/>
      <c r="AE58" s="24"/>
      <c r="AF58" s="24"/>
      <c r="AG58" s="24"/>
      <c r="AH58" s="24"/>
      <c r="AI58" s="26"/>
      <c r="AJ58" s="27"/>
      <c r="AK58" s="27"/>
      <c r="AL58" s="12"/>
    </row>
    <row r="59" spans="1:38" x14ac:dyDescent="0.25">
      <c r="A59" s="30"/>
      <c r="B59" s="24"/>
      <c r="C59" s="24"/>
      <c r="D59" s="24"/>
      <c r="E59" s="24"/>
      <c r="F59" s="24"/>
      <c r="G59" s="24"/>
      <c r="H59" s="24"/>
      <c r="I59" s="24"/>
      <c r="J59" s="32" t="str">
        <f>IF(AND($A$5&gt;J44,$A$5&lt;J45,$B$5&gt;K44,$B$5&lt;K45),"Area 7","")</f>
        <v/>
      </c>
      <c r="K59" s="32"/>
      <c r="L59" s="24"/>
      <c r="M59" s="24"/>
      <c r="N59" s="24"/>
      <c r="O59" s="24"/>
      <c r="P59" s="24"/>
      <c r="Q59" s="26"/>
      <c r="R59" s="27"/>
      <c r="S59" s="30"/>
      <c r="T59" s="24"/>
      <c r="U59" s="24"/>
      <c r="V59" s="24"/>
      <c r="W59" s="24"/>
      <c r="X59" s="24"/>
      <c r="Y59" s="24"/>
      <c r="Z59" s="24"/>
      <c r="AA59" s="24"/>
      <c r="AB59" s="32" t="str">
        <f>IF(AND($S$5&gt;AB44,$S$5&lt;AB45,$T$5&gt;AC44,$T$5&lt;AC45),"Area 7","")</f>
        <v/>
      </c>
      <c r="AC59" s="32"/>
      <c r="AD59" s="24"/>
      <c r="AE59" s="24"/>
      <c r="AF59" s="24"/>
      <c r="AG59" s="24"/>
      <c r="AH59" s="24"/>
      <c r="AI59" s="26"/>
      <c r="AJ59" s="27"/>
      <c r="AK59" s="27"/>
      <c r="AL59" s="12"/>
    </row>
    <row r="60" spans="1:38" x14ac:dyDescent="0.25">
      <c r="A60" s="30"/>
      <c r="B60" s="24"/>
      <c r="C60" s="24"/>
      <c r="D60" s="24"/>
      <c r="E60" s="24"/>
      <c r="F60" s="24"/>
      <c r="G60" s="24"/>
      <c r="H60" s="24"/>
      <c r="I60" s="24"/>
      <c r="J60" s="32" t="str">
        <f>IF(AND($A$5&gt;J49,$A$5&lt;J50,$B$5&gt;K49,$B$5&lt;K50),"Area 8","")</f>
        <v/>
      </c>
      <c r="K60" s="32"/>
      <c r="L60" s="24"/>
      <c r="M60" s="24"/>
      <c r="N60" s="24"/>
      <c r="O60" s="24"/>
      <c r="P60" s="24"/>
      <c r="Q60" s="26"/>
      <c r="R60" s="27"/>
      <c r="S60" s="30"/>
      <c r="T60" s="24"/>
      <c r="U60" s="24"/>
      <c r="V60" s="24"/>
      <c r="W60" s="24"/>
      <c r="X60" s="24"/>
      <c r="Y60" s="24"/>
      <c r="Z60" s="24"/>
      <c r="AA60" s="24"/>
      <c r="AB60" s="32" t="str">
        <f>IF(AND($S$5&gt;AB49,$S$5&lt;AB50,$T$5&gt;AC49,$T$5&lt;AC50),"Area 8","")</f>
        <v/>
      </c>
      <c r="AC60" s="32"/>
      <c r="AD60" s="24"/>
      <c r="AE60" s="24"/>
      <c r="AF60" s="24"/>
      <c r="AG60" s="24"/>
      <c r="AH60" s="24"/>
      <c r="AI60" s="26"/>
      <c r="AJ60" s="27"/>
      <c r="AK60" s="27"/>
      <c r="AL60" s="12"/>
    </row>
    <row r="61" spans="1:38" x14ac:dyDescent="0.25">
      <c r="A61" s="30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6"/>
      <c r="R61" s="27"/>
      <c r="S61" s="30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6"/>
      <c r="AJ61" s="27"/>
      <c r="AK61" s="27"/>
      <c r="AL61" s="12"/>
    </row>
    <row r="62" spans="1:38" x14ac:dyDescent="0.25">
      <c r="A62" s="31" t="str">
        <f>IF(A8="","",1)</f>
        <v/>
      </c>
      <c r="B62" s="32"/>
      <c r="C62" s="24"/>
      <c r="D62" s="32" t="str">
        <f>IF(D8="","",2)</f>
        <v/>
      </c>
      <c r="E62" s="32"/>
      <c r="F62" s="24"/>
      <c r="G62" s="32" t="str">
        <f>IF(G8="","",3)</f>
        <v/>
      </c>
      <c r="H62" s="32"/>
      <c r="I62" s="24"/>
      <c r="J62" s="32" t="str">
        <f>IF(J8="","",4)</f>
        <v/>
      </c>
      <c r="K62" s="32"/>
      <c r="L62" s="24"/>
      <c r="M62" s="32">
        <f>IF(M8="","",5)</f>
        <v>5</v>
      </c>
      <c r="N62" s="32"/>
      <c r="O62" s="24"/>
      <c r="P62" s="32" t="str">
        <f>IF(P8="","",6)</f>
        <v/>
      </c>
      <c r="Q62" s="35"/>
      <c r="R62" s="27"/>
      <c r="S62" s="31" t="str">
        <f>IF(S8="","",1)</f>
        <v/>
      </c>
      <c r="T62" s="32"/>
      <c r="U62" s="24"/>
      <c r="V62" s="32" t="str">
        <f>IF(V8="","",2)</f>
        <v/>
      </c>
      <c r="W62" s="32"/>
      <c r="X62" s="24"/>
      <c r="Y62" s="32" t="str">
        <f>IF(Y8="","",3)</f>
        <v/>
      </c>
      <c r="Z62" s="32"/>
      <c r="AA62" s="24"/>
      <c r="AB62" s="32" t="str">
        <f>IF(AB8="","",4)</f>
        <v/>
      </c>
      <c r="AC62" s="32"/>
      <c r="AD62" s="24"/>
      <c r="AE62" s="32">
        <f>IF(AE8="","",5)</f>
        <v>5</v>
      </c>
      <c r="AF62" s="32"/>
      <c r="AG62" s="24"/>
      <c r="AH62" s="32" t="str">
        <f>IF(AH8="","",6)</f>
        <v/>
      </c>
      <c r="AI62" s="35"/>
      <c r="AJ62" s="27"/>
      <c r="AK62" s="27"/>
      <c r="AL62" s="12"/>
    </row>
    <row r="63" spans="1:38" x14ac:dyDescent="0.25">
      <c r="A63" s="30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6"/>
      <c r="R63" s="27"/>
      <c r="S63" s="30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6"/>
      <c r="AJ63" s="27"/>
      <c r="AK63" s="27"/>
      <c r="AL63" s="12"/>
    </row>
    <row r="64" spans="1:38" x14ac:dyDescent="0.25">
      <c r="A64" s="30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6"/>
      <c r="R64" s="27"/>
      <c r="S64" s="30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6"/>
      <c r="AJ64" s="27"/>
      <c r="AK64" s="27"/>
      <c r="AL64" s="12"/>
    </row>
    <row r="65" spans="1:37" x14ac:dyDescent="0.25">
      <c r="A65" s="51"/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3"/>
      <c r="R65" s="54"/>
      <c r="S65" s="51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3"/>
      <c r="AJ65" s="54"/>
      <c r="AK65" s="54"/>
    </row>
    <row r="66" spans="1:37" ht="15.75" thickBot="1" x14ac:dyDescent="0.3">
      <c r="A66" s="55"/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7"/>
      <c r="R66" s="54"/>
      <c r="S66" s="55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7"/>
      <c r="AJ66" s="54"/>
      <c r="AK66" s="54"/>
    </row>
  </sheetData>
  <sheetProtection password="DEEF" sheet="1" objects="1" scenarios="1" selectLockedCells="1"/>
  <mergeCells count="146">
    <mergeCell ref="A10:B10"/>
    <mergeCell ref="D10:E10"/>
    <mergeCell ref="G10:H10"/>
    <mergeCell ref="J10:K10"/>
    <mergeCell ref="M10:N10"/>
    <mergeCell ref="P10:Q10"/>
    <mergeCell ref="A3:B3"/>
    <mergeCell ref="A8:B8"/>
    <mergeCell ref="D8:E8"/>
    <mergeCell ref="G8:H8"/>
    <mergeCell ref="A17:B17"/>
    <mergeCell ref="D17:E17"/>
    <mergeCell ref="G17:H17"/>
    <mergeCell ref="J17:K17"/>
    <mergeCell ref="M17:N17"/>
    <mergeCell ref="P17:Q17"/>
    <mergeCell ref="A12:B12"/>
    <mergeCell ref="D12:E12"/>
    <mergeCell ref="G12:H12"/>
    <mergeCell ref="J12:K12"/>
    <mergeCell ref="M12:N12"/>
    <mergeCell ref="P12:Q12"/>
    <mergeCell ref="A22:B22"/>
    <mergeCell ref="D22:E22"/>
    <mergeCell ref="G22:H22"/>
    <mergeCell ref="J22:K22"/>
    <mergeCell ref="P22:Q22"/>
    <mergeCell ref="D27:E27"/>
    <mergeCell ref="G27:H27"/>
    <mergeCell ref="J27:K27"/>
    <mergeCell ref="P27:Q27"/>
    <mergeCell ref="A54:B54"/>
    <mergeCell ref="D54:E54"/>
    <mergeCell ref="G54:H54"/>
    <mergeCell ref="J54:K54"/>
    <mergeCell ref="M54:N54"/>
    <mergeCell ref="P54:Q54"/>
    <mergeCell ref="D32:E32"/>
    <mergeCell ref="J32:K32"/>
    <mergeCell ref="D37:E37"/>
    <mergeCell ref="J37:K37"/>
    <mergeCell ref="J42:K42"/>
    <mergeCell ref="A53:B53"/>
    <mergeCell ref="D53:E53"/>
    <mergeCell ref="G53:H53"/>
    <mergeCell ref="J53:K53"/>
    <mergeCell ref="A62:B62"/>
    <mergeCell ref="D62:E62"/>
    <mergeCell ref="G62:H62"/>
    <mergeCell ref="J62:K62"/>
    <mergeCell ref="A55:B55"/>
    <mergeCell ref="D55:E55"/>
    <mergeCell ref="G55:H55"/>
    <mergeCell ref="J55:K55"/>
    <mergeCell ref="P55:Q55"/>
    <mergeCell ref="D56:E56"/>
    <mergeCell ref="G56:H56"/>
    <mergeCell ref="J56:K56"/>
    <mergeCell ref="P56:Q56"/>
    <mergeCell ref="M62:N62"/>
    <mergeCell ref="P62:Q62"/>
    <mergeCell ref="J59:K59"/>
    <mergeCell ref="S3:T3"/>
    <mergeCell ref="S8:T8"/>
    <mergeCell ref="V8:W8"/>
    <mergeCell ref="S12:T12"/>
    <mergeCell ref="V12:W12"/>
    <mergeCell ref="S22:T22"/>
    <mergeCell ref="D57:E57"/>
    <mergeCell ref="J57:K57"/>
    <mergeCell ref="D58:E58"/>
    <mergeCell ref="J58:K58"/>
    <mergeCell ref="M53:N53"/>
    <mergeCell ref="P53:Q53"/>
    <mergeCell ref="J8:K8"/>
    <mergeCell ref="M8:N8"/>
    <mergeCell ref="P8:Q8"/>
    <mergeCell ref="S17:T17"/>
    <mergeCell ref="V17:W17"/>
    <mergeCell ref="V22:W22"/>
    <mergeCell ref="S55:T55"/>
    <mergeCell ref="V55:W55"/>
    <mergeCell ref="Y8:Z8"/>
    <mergeCell ref="AB8:AC8"/>
    <mergeCell ref="AE8:AF8"/>
    <mergeCell ref="AH8:AI8"/>
    <mergeCell ref="S10:T10"/>
    <mergeCell ref="V10:W10"/>
    <mergeCell ref="Y10:Z10"/>
    <mergeCell ref="AB10:AC10"/>
    <mergeCell ref="AE10:AF10"/>
    <mergeCell ref="AH10:AI10"/>
    <mergeCell ref="Y22:Z22"/>
    <mergeCell ref="AB22:AC22"/>
    <mergeCell ref="AH22:AI22"/>
    <mergeCell ref="V27:W27"/>
    <mergeCell ref="Y27:Z27"/>
    <mergeCell ref="AB27:AC27"/>
    <mergeCell ref="AH27:AI27"/>
    <mergeCell ref="Y12:Z12"/>
    <mergeCell ref="AB12:AC12"/>
    <mergeCell ref="AE12:AF12"/>
    <mergeCell ref="AH12:AI12"/>
    <mergeCell ref="Y17:Z17"/>
    <mergeCell ref="AB17:AC17"/>
    <mergeCell ref="AE17:AF17"/>
    <mergeCell ref="AH17:AI17"/>
    <mergeCell ref="AE53:AF53"/>
    <mergeCell ref="AH53:AI53"/>
    <mergeCell ref="S54:T54"/>
    <mergeCell ref="V54:W54"/>
    <mergeCell ref="Y54:Z54"/>
    <mergeCell ref="AB54:AC54"/>
    <mergeCell ref="AE54:AF54"/>
    <mergeCell ref="AH54:AI54"/>
    <mergeCell ref="V32:W32"/>
    <mergeCell ref="AB32:AC32"/>
    <mergeCell ref="V37:W37"/>
    <mergeCell ref="AB37:AC37"/>
    <mergeCell ref="AB42:AC42"/>
    <mergeCell ref="S53:T53"/>
    <mergeCell ref="V53:W53"/>
    <mergeCell ref="Y53:Z53"/>
    <mergeCell ref="AB53:AC53"/>
    <mergeCell ref="AH55:AI55"/>
    <mergeCell ref="V56:W56"/>
    <mergeCell ref="Y56:Z56"/>
    <mergeCell ref="AB56:AC56"/>
    <mergeCell ref="AH56:AI56"/>
    <mergeCell ref="AE62:AF62"/>
    <mergeCell ref="AH62:AI62"/>
    <mergeCell ref="V57:W57"/>
    <mergeCell ref="AB57:AC57"/>
    <mergeCell ref="V58:W58"/>
    <mergeCell ref="AB58:AC58"/>
    <mergeCell ref="AB59:AC59"/>
    <mergeCell ref="S62:T62"/>
    <mergeCell ref="V62:W62"/>
    <mergeCell ref="Y62:Z62"/>
    <mergeCell ref="AB62:AC62"/>
    <mergeCell ref="J47:K47"/>
    <mergeCell ref="J60:K60"/>
    <mergeCell ref="AB47:AC47"/>
    <mergeCell ref="AB60:AC60"/>
    <mergeCell ref="Y55:Z55"/>
    <mergeCell ref="AB55:AC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BNG to LSG</vt:lpstr>
      <vt:lpstr>LSG to BNG</vt:lpstr>
      <vt:lpstr>LSG Scale Factors by Zone</vt:lpstr>
      <vt:lpstr>Zone Selection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Probert</dc:creator>
  <cp:lastModifiedBy>Mark Adams</cp:lastModifiedBy>
  <dcterms:created xsi:type="dcterms:W3CDTF">2015-01-15T11:19:45Z</dcterms:created>
  <dcterms:modified xsi:type="dcterms:W3CDTF">2015-02-12T15:36:17Z</dcterms:modified>
</cp:coreProperties>
</file>